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95" windowHeight="7170"/>
  </bookViews>
  <sheets>
    <sheet name="ORÇAMENTO" sheetId="1" r:id="rId1"/>
    <sheet name="CRONOGRAMA" sheetId="2" r:id="rId2"/>
    <sheet name="Plan3" sheetId="3" r:id="rId3"/>
  </sheets>
  <definedNames>
    <definedName name="_xlnm.Print_Area" localSheetId="0">ORÇAMENTO!$A$2:$J$84</definedName>
  </definedNames>
  <calcPr calcId="125725"/>
</workbook>
</file>

<file path=xl/calcChain.xml><?xml version="1.0" encoding="utf-8"?>
<calcChain xmlns="http://schemas.openxmlformats.org/spreadsheetml/2006/main">
  <c r="G48" i="1"/>
  <c r="F48"/>
  <c r="B25" i="2"/>
  <c r="B24"/>
  <c r="B23"/>
  <c r="B22"/>
  <c r="B21"/>
  <c r="B20"/>
  <c r="B19"/>
  <c r="B18"/>
  <c r="B17"/>
  <c r="B16"/>
  <c r="B15"/>
  <c r="B14"/>
  <c r="B13"/>
  <c r="B12"/>
  <c r="B11"/>
  <c r="B10"/>
  <c r="B9"/>
  <c r="J81" i="1" l="1"/>
  <c r="C25" i="2" s="1"/>
  <c r="F31" i="1"/>
  <c r="G31" s="1"/>
  <c r="F76"/>
  <c r="D76" l="1"/>
  <c r="G76" s="1"/>
  <c r="F71"/>
  <c r="G71" s="1"/>
  <c r="D68"/>
  <c r="F64"/>
  <c r="G64" s="1"/>
  <c r="F30"/>
  <c r="G30" s="1"/>
  <c r="F29"/>
  <c r="G29" s="1"/>
  <c r="F26"/>
  <c r="G26" s="1"/>
  <c r="F23"/>
  <c r="G23" s="1"/>
  <c r="F80"/>
  <c r="G80" s="1"/>
  <c r="J78" s="1"/>
  <c r="C24" i="2" s="1"/>
  <c r="F77" i="1"/>
  <c r="G77" s="1"/>
  <c r="F72"/>
  <c r="G72" s="1"/>
  <c r="F70"/>
  <c r="G70" s="1"/>
  <c r="F69"/>
  <c r="G69" s="1"/>
  <c r="F68"/>
  <c r="F62"/>
  <c r="G62" s="1"/>
  <c r="F63"/>
  <c r="G63" s="1"/>
  <c r="F59"/>
  <c r="G59" s="1"/>
  <c r="J56" s="1"/>
  <c r="C20" i="2" s="1"/>
  <c r="F43" i="1"/>
  <c r="G43" s="1"/>
  <c r="F54"/>
  <c r="G54" s="1"/>
  <c r="J52" s="1"/>
  <c r="C19" i="2" s="1"/>
  <c r="F51" i="1"/>
  <c r="G51" s="1"/>
  <c r="J49" s="1"/>
  <c r="C18" i="2" s="1"/>
  <c r="F36" i="1"/>
  <c r="G36" s="1"/>
  <c r="F37"/>
  <c r="G37" s="1"/>
  <c r="F38"/>
  <c r="G38" s="1"/>
  <c r="F39"/>
  <c r="G39" s="1"/>
  <c r="F40"/>
  <c r="G40" s="1"/>
  <c r="J39" s="1"/>
  <c r="C15" i="2" s="1"/>
  <c r="F41" i="1"/>
  <c r="G41" s="1"/>
  <c r="F42"/>
  <c r="G42" s="1"/>
  <c r="F45"/>
  <c r="F47"/>
  <c r="G47" s="1"/>
  <c r="F35"/>
  <c r="G35" s="1"/>
  <c r="F22"/>
  <c r="G22" s="1"/>
  <c r="F27"/>
  <c r="G27" s="1"/>
  <c r="F17"/>
  <c r="G17" s="1"/>
  <c r="F19"/>
  <c r="G19" s="1"/>
  <c r="J16" s="1"/>
  <c r="C11" i="2" s="1"/>
  <c r="F15" i="1"/>
  <c r="G15" s="1"/>
  <c r="J13" s="1"/>
  <c r="C10" i="2" s="1"/>
  <c r="F12" i="1"/>
  <c r="G12" s="1"/>
  <c r="D12"/>
  <c r="F11"/>
  <c r="G11" s="1"/>
  <c r="C17" i="2" l="1"/>
  <c r="J45" i="1"/>
  <c r="J60"/>
  <c r="C21" i="2" s="1"/>
  <c r="J20" i="1"/>
  <c r="C12" i="2" s="1"/>
  <c r="J41" i="1"/>
  <c r="C16" i="2" s="1"/>
  <c r="J24" i="1"/>
  <c r="C13" i="2" s="1"/>
  <c r="J74" i="1"/>
  <c r="C23" i="2" s="1"/>
  <c r="J9" i="1"/>
  <c r="C9" i="2" s="1"/>
  <c r="J32" i="1"/>
  <c r="C14" i="2" s="1"/>
  <c r="G68" i="1"/>
  <c r="J66" s="1"/>
  <c r="C22" i="2" s="1"/>
  <c r="I9" i="1"/>
  <c r="C29" i="2" l="1"/>
  <c r="C3" s="1"/>
  <c r="E29"/>
  <c r="F29"/>
  <c r="D29"/>
  <c r="J83" i="1"/>
  <c r="G83"/>
  <c r="H81" s="1"/>
  <c r="F30" i="2" l="1"/>
  <c r="E30"/>
  <c r="D31"/>
  <c r="E31" s="1"/>
  <c r="F31" s="1"/>
  <c r="D30"/>
  <c r="H69" i="1"/>
  <c r="H62"/>
  <c r="H54"/>
  <c r="H43"/>
  <c r="H38"/>
  <c r="H72"/>
  <c r="H76"/>
  <c r="H47"/>
  <c r="H15"/>
  <c r="H29"/>
  <c r="H40"/>
  <c r="H77"/>
  <c r="H12"/>
  <c r="H71"/>
  <c r="H59"/>
  <c r="H70"/>
  <c r="H22"/>
  <c r="H26"/>
  <c r="H42"/>
  <c r="H63"/>
  <c r="H27"/>
  <c r="H80"/>
  <c r="H11"/>
  <c r="H31"/>
  <c r="H17"/>
  <c r="H23"/>
  <c r="H51"/>
  <c r="H19"/>
  <c r="H37"/>
  <c r="H64"/>
  <c r="H36"/>
  <c r="H35"/>
  <c r="H68"/>
  <c r="H30"/>
  <c r="E32" i="2" l="1"/>
  <c r="D32"/>
  <c r="F32"/>
  <c r="H83" i="1"/>
</calcChain>
</file>

<file path=xl/comments1.xml><?xml version="1.0" encoding="utf-8"?>
<comments xmlns="http://schemas.openxmlformats.org/spreadsheetml/2006/main">
  <authors>
    <author/>
  </authors>
  <commentList>
    <comment ref="B1" authorId="0">
      <text>
        <r>
          <rPr>
            <b/>
            <sz val="9"/>
            <color indexed="8"/>
            <rFont val="Tahoma"/>
            <family val="2"/>
          </rPr>
          <t xml:space="preserve">INSERIR SECRETARIA PROPRIETÁRIA DO PRÓPRIO
</t>
        </r>
      </text>
    </comment>
    <comment ref="B2" authorId="0">
      <text>
        <r>
          <rPr>
            <b/>
            <sz val="9"/>
            <color indexed="8"/>
            <rFont val="Tahoma"/>
            <family val="2"/>
          </rPr>
          <t xml:space="preserve">INSERIR NOME DO PRÓPRIO - CAMPO OBRIGATÓRIO
</t>
        </r>
      </text>
    </comment>
    <comment ref="B3" authorId="0">
      <text>
        <r>
          <rPr>
            <b/>
            <sz val="9"/>
            <color indexed="8"/>
            <rFont val="Tahoma"/>
            <family val="2"/>
          </rPr>
          <t xml:space="preserve">INSERIR DATA - CAMPO OBRIGATÓRIO
</t>
        </r>
      </text>
    </comment>
  </commentList>
</comments>
</file>

<file path=xl/sharedStrings.xml><?xml version="1.0" encoding="utf-8"?>
<sst xmlns="http://schemas.openxmlformats.org/spreadsheetml/2006/main" count="164" uniqueCount="132">
  <si>
    <t>ítem</t>
  </si>
  <si>
    <t>R$/unit</t>
  </si>
  <si>
    <t>%</t>
  </si>
  <si>
    <t>unid.</t>
  </si>
  <si>
    <t>qde.</t>
  </si>
  <si>
    <t>m²</t>
  </si>
  <si>
    <t>Proponente:</t>
  </si>
  <si>
    <t xml:space="preserve">Objeto: </t>
  </si>
  <si>
    <t>Local:</t>
  </si>
  <si>
    <t>BDI:</t>
  </si>
  <si>
    <t>Empresa:</t>
  </si>
  <si>
    <t>Resp. Técnico:</t>
  </si>
  <si>
    <t xml:space="preserve">PLANILHA DE SERVIÇOS </t>
  </si>
  <si>
    <t>UNIVERSIDADE ESTADUAL DO NORTE DO PARANÁ-CAMPUS LUIZ MENEGUEL - BANDEIRANTES</t>
  </si>
  <si>
    <t>CAMPUS UENP/BANDEIRANTES - BR 369 KM 54</t>
  </si>
  <si>
    <t xml:space="preserve"> %</t>
  </si>
  <si>
    <t>R$- TOTAL C/ BDI</t>
  </si>
  <si>
    <t>data:</t>
  </si>
  <si>
    <t>Tipo:</t>
  </si>
  <si>
    <t>R$-unit c/BDI</t>
  </si>
  <si>
    <t>área da REFORMA:</t>
  </si>
  <si>
    <t>pç</t>
  </si>
  <si>
    <t xml:space="preserve">TOTAL </t>
  </si>
  <si>
    <t>REPAROS - HV</t>
  </si>
  <si>
    <t>HOSPITAL</t>
  </si>
  <si>
    <t>serviços</t>
  </si>
  <si>
    <t>REPARO Nº 1 - Reforço de fundação</t>
  </si>
  <si>
    <t>Concreto armado para Bloco</t>
  </si>
  <si>
    <r>
      <t xml:space="preserve">Concreto armado para brocas - ( 2 brocas D=25, 3m, 3 </t>
    </r>
    <r>
      <rPr>
        <sz val="11"/>
        <color theme="1"/>
        <rFont val="GreekC"/>
      </rPr>
      <t>F</t>
    </r>
    <r>
      <rPr>
        <sz val="11"/>
        <color theme="1"/>
        <rFont val="Calibri"/>
        <family val="2"/>
        <scheme val="minor"/>
      </rPr>
      <t xml:space="preserve"> 8,0 - Estribo </t>
    </r>
    <r>
      <rPr>
        <sz val="11"/>
        <color theme="1"/>
        <rFont val="GreekC"/>
      </rPr>
      <t>F</t>
    </r>
    <r>
      <rPr>
        <sz val="11"/>
        <color theme="1"/>
        <rFont val="Calibri"/>
        <family val="2"/>
        <scheme val="minor"/>
      </rPr>
      <t xml:space="preserve"> 3,4 c/ 20cm)</t>
    </r>
  </si>
  <si>
    <t>m</t>
  </si>
  <si>
    <t>m³</t>
  </si>
  <si>
    <t>Reparos com grampeamento, chapisco e emboço</t>
  </si>
  <si>
    <t>Reparo nas juntas de dilatação, com acréscimo de cantoneiras 10x10cm de metal</t>
  </si>
  <si>
    <t>Instalação de 1 mictorio,louça branca, inclusive registro e ligação ao esgoto</t>
  </si>
  <si>
    <t xml:space="preserve">Remoção do reboco solto e ou nas trincas,  aplicação de chapisco e emboço  em paredes e ou tetos </t>
  </si>
  <si>
    <t>Demolição parcial de parede e Construção de um balcão</t>
  </si>
  <si>
    <t>Demolição de parede e retirada de uma porta de madeira</t>
  </si>
  <si>
    <t>Confecção de apoio para balcão, em alvenaria de tijolos 6furos, altura 1,0m, acabamento em chapisco e emboço</t>
  </si>
  <si>
    <t>Colocação de balcão em granito, dimensão 40x325cm</t>
  </si>
  <si>
    <t>Chapisco e emboço no balcão e arremate nos locais de retiradas de parede e porta</t>
  </si>
  <si>
    <t>Demolição de parede e arremate com chapisco e emboço</t>
  </si>
  <si>
    <t>Construção de abrigo para gás, dimensão Larg=2,0m, Prof. = 1,30m, Altura=2,0m, piso cimentado, teto laje</t>
  </si>
  <si>
    <t>Vidro 8mm incolor</t>
  </si>
  <si>
    <t>conj.</t>
  </si>
  <si>
    <t>REPARO Nº 12 - Telhado</t>
  </si>
  <si>
    <t>Consideração: Telhado de 46x20m - 920 m² - abrangendo a área sobre o hospital veterinário e parte da área da biblioteca (até o hall de entrada da biblioteca)</t>
  </si>
  <si>
    <t>Reparo com substituição de telhas danificadas (estimado 30%)</t>
  </si>
  <si>
    <t>13.1</t>
  </si>
  <si>
    <t>13.2</t>
  </si>
  <si>
    <t>Pintura  em tetos</t>
  </si>
  <si>
    <t>Pintura em paredes internas e esquadrias de madeira (portas) e metal (janelas)</t>
  </si>
  <si>
    <t>PRAZO DE EXECUÇÃO: 2 meses</t>
  </si>
  <si>
    <t>REPARO Nº 14 -Reforma do barracão da Necrópcia</t>
  </si>
  <si>
    <t>Reforma madeiramento e telhado</t>
  </si>
  <si>
    <t>Revisão de instalações hidráulicas e elétrica</t>
  </si>
  <si>
    <t>gb</t>
  </si>
  <si>
    <t>Reparos nos revestimentos de parede, com chapisco e emboço</t>
  </si>
  <si>
    <t>14.1</t>
  </si>
  <si>
    <t>14.2</t>
  </si>
  <si>
    <t>14.3</t>
  </si>
  <si>
    <t>14.4</t>
  </si>
  <si>
    <t>Colocação de tela de aço, malha 5x5 entre a laje e o telhado</t>
  </si>
  <si>
    <t>local: fachada, lado direito, anexo a ambulatório</t>
  </si>
  <si>
    <t xml:space="preserve">REPARO Nº 3 - Trincas nas juntas de dilatação </t>
  </si>
  <si>
    <t>local: juntas de dilatação</t>
  </si>
  <si>
    <t xml:space="preserve">reparos nas instalações hidráulicas e de esgoto </t>
  </si>
  <si>
    <t>local: paredes externas</t>
  </si>
  <si>
    <t>REPARO Nº 4 -WC da recepção</t>
  </si>
  <si>
    <t>local: WC masculino, no hall da recepção</t>
  </si>
  <si>
    <t>local: sala "Tecnica cirúrgica"</t>
  </si>
  <si>
    <t>REPARO Nº 6 - balcão</t>
  </si>
  <si>
    <t>REPARO Nº 5 - Raio X</t>
  </si>
  <si>
    <t>local: Raio X</t>
  </si>
  <si>
    <t>Demolição de um tanque (1,5x1,5x1,20)m</t>
  </si>
  <si>
    <t>Instalação cx para disjuntores com 2 disjuntores 20A, eletroduto aprente e fios # 4,0mm</t>
  </si>
  <si>
    <t>Instalação de tomadas 127V - tipo aparentes inclusive eletroduto PVC rigido e fios elétricos #2,5mm</t>
  </si>
  <si>
    <t>Tubulações de cobre, aparente,conexões 22mm - (oxigênio e ar comprimido) - local das extremidades das tubulações serão definidas pela UENP, na ocasião da instalação</t>
  </si>
  <si>
    <t>local: sala "Cirurgia"</t>
  </si>
  <si>
    <t>local: piquete</t>
  </si>
  <si>
    <t>Confecção de conjunto caixa séptica( D=1,50m, h=1,50m- anel de tijolo maciço de 1m) e sumidouro em tijolo maciço e=20cm, emboçamento liso internamente (2,0x2,50x1,0)m - (dentro do piquete) - com tampa de concreto armado, malha  ferro 10,0mm, malha 10x10cm, h=20cm</t>
  </si>
  <si>
    <t>13.3</t>
  </si>
  <si>
    <t>Pintura em paredes externas e esquadrias de madeira (portas) e metal (janelas)</t>
  </si>
  <si>
    <t>local: Hospital Veterinário</t>
  </si>
  <si>
    <t>REPARO Nº 13 -Pintura interna e externa</t>
  </si>
  <si>
    <t>local: Necrópcia (6x11)m</t>
  </si>
  <si>
    <t>Instalação de nova tubulação de esgoto, em PVC 100mm, da canaleta existente até a fossa existente</t>
  </si>
  <si>
    <t>Pintura de parede interna e externa, teto e piso</t>
  </si>
  <si>
    <t>local: Centro cirurgico de Grandes Animais</t>
  </si>
  <si>
    <t>REPARO Nº 15 -Forro de PVC, Passarinheira</t>
  </si>
  <si>
    <t>Fornecimento e instalação de FORRO, em PVC branco(3,5x4)m</t>
  </si>
  <si>
    <t>Instalação de tomadas 220V - 1 para ar condicionado h=2,20m e demais na altura de 1,20m)tipo aparentes inclusive eletroduto PVC rigido e fios elétricos #2,5mm</t>
  </si>
  <si>
    <t>deixar furo D=50mm, na parede, h=2,30m, para tubulação - dreno- de ar condicionado</t>
  </si>
  <si>
    <t>Trocar lâmpadas tipo calha por lâmpadasLED 18w com soquete simples</t>
  </si>
  <si>
    <t>REPARO Nº 16 -Luminárias</t>
  </si>
  <si>
    <t>Testes finais, bota fora e limpeza geral</t>
  </si>
  <si>
    <t>UENP -CAMPUS CLM</t>
  </si>
  <si>
    <t>ENDEREÇO:</t>
  </si>
  <si>
    <t>MUNICIPIO:</t>
  </si>
  <si>
    <t>BANDEIRANTES PR</t>
  </si>
  <si>
    <t>VALOR :</t>
  </si>
  <si>
    <t xml:space="preserve"> PROJETO:</t>
  </si>
  <si>
    <t>Lincoln Makoto Nozaki</t>
  </si>
  <si>
    <t>TABELAS DE REFERÊNCIA: SEIL/PRED (AGOSTO/2014) E SINAPI/PR (AGOSTO/2014) VERSÃO 1.0</t>
  </si>
  <si>
    <t>ENG. CIVIL CREA PR 9555/D</t>
  </si>
  <si>
    <t>CRONOGRAMA FÍSICO-FINANCEIRO</t>
  </si>
  <si>
    <t>ITEM</t>
  </si>
  <si>
    <t>DESCRIÇÃO DOS SERVIÇOS</t>
  </si>
  <si>
    <t>VALOR DOS</t>
  </si>
  <si>
    <t>SERVIÇOS A EXECUTAR-EM %</t>
  </si>
  <si>
    <t>SERVIÇOS(R$)</t>
  </si>
  <si>
    <t>1.º MÊS</t>
  </si>
  <si>
    <t>2.º MÊS</t>
  </si>
  <si>
    <t>3.º MÊS</t>
  </si>
  <si>
    <t>TOTAL SIMPLES EM R$</t>
  </si>
  <si>
    <t>TOTAL SIMPLES EM %</t>
  </si>
  <si>
    <t>TOTAL ACUMULADO EM R$</t>
  </si>
  <si>
    <t>TOTAL ACUMULADO EM %</t>
  </si>
  <si>
    <t xml:space="preserve">OBS: </t>
  </si>
  <si>
    <t>O CRONOGRAMA DE SERVIÇOS APRESENTADO É UMA SUGESTÃO. A EMPRESA EXECUTORA PODERÁ APRESENTAR CRONOGRAMA ALTERNATIVO</t>
  </si>
  <si>
    <t>REPARO Nº 7 - demolição</t>
  </si>
  <si>
    <t>REPARO Nº 8 - abrigo de gás</t>
  </si>
  <si>
    <t>REPARO Nº 9 - exaustor</t>
  </si>
  <si>
    <t>REPARO Nº 10 - vidro</t>
  </si>
  <si>
    <t>REPARO Nº 11 - sumidouro</t>
  </si>
  <si>
    <t>Fornecimento e instalação de exaustor elétrico, DIÂMETRO 50cm</t>
  </si>
  <si>
    <t>PRAZO DE EXECUÇÃO: 2 MESES</t>
  </si>
  <si>
    <t>Obra: HOSPITAL VETERINÁRIO – Campus de Bandeirantes</t>
  </si>
  <si>
    <t>Rodovia BR 369 KM 54</t>
  </si>
  <si>
    <t>CONTEMPLANDO TODOS SERVIÇOS E RESPEITANDO O PRAZO MÁXIMO DE 2 MESES.</t>
  </si>
  <si>
    <t>REPARO Nº 2 - Trincas em paredes internas e externas</t>
  </si>
  <si>
    <t>Reforma de janela, para janela de vidros fixos e uma abertura para exaustor e instalação de exaustor elétrico, D=50cm  e instalar tomada aparente e chave liga/desliga para exaustor.</t>
  </si>
  <si>
    <t>Considerações: Re-pintura interna da área do Hospital Veterinário em látex, duas demãos para paredes e tetos; pintura em esmalte brilhante, para paredes internas (altura 1,20m) portas e janelas. Tinta látex semi brilho para teto laje, parede interna (acima dos 1,20m), paredes externas. cores:seguir as cores atuais.</t>
  </si>
</sst>
</file>

<file path=xl/styles.xml><?xml version="1.0" encoding="utf-8"?>
<styleSheet xmlns="http://schemas.openxmlformats.org/spreadsheetml/2006/main">
  <numFmts count="6">
    <numFmt numFmtId="7" formatCode="&quot;R$&quot;\ #,##0.00;\-&quot;R$&quot;\ #,##0.00"/>
    <numFmt numFmtId="43" formatCode="_-* #,##0.00_-;\-* #,##0.00_-;_-* &quot;-&quot;??_-;_-@_-"/>
    <numFmt numFmtId="164" formatCode="#,##0.00\ ;[Red]#,##0.00"/>
    <numFmt numFmtId="165" formatCode="mm/yy"/>
    <numFmt numFmtId="166" formatCode="&quot;R$&quot;\ #,##0.00"/>
    <numFmt numFmtId="167" formatCode="0.0%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GreekC"/>
    </font>
    <font>
      <i/>
      <sz val="11"/>
      <color theme="1"/>
      <name val="Calibri"/>
      <family val="2"/>
      <scheme val="minor"/>
    </font>
    <font>
      <i/>
      <sz val="9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color indexed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4">
    <xf numFmtId="0" fontId="0" fillId="0" borderId="0" xfId="0"/>
    <xf numFmtId="0" fontId="2" fillId="0" borderId="0" xfId="0" applyFont="1" applyBorder="1" applyAlignment="1">
      <alignment horizontal="left"/>
    </xf>
    <xf numFmtId="43" fontId="0" fillId="0" borderId="0" xfId="1" applyFont="1"/>
    <xf numFmtId="0" fontId="0" fillId="0" borderId="0" xfId="0" applyAlignment="1">
      <alignment horizontal="center"/>
    </xf>
    <xf numFmtId="43" fontId="0" fillId="0" borderId="0" xfId="0" applyNumberFormat="1"/>
    <xf numFmtId="43" fontId="0" fillId="0" borderId="0" xfId="1" applyFont="1" applyAlignment="1">
      <alignment horizontal="center"/>
    </xf>
    <xf numFmtId="43" fontId="2" fillId="0" borderId="0" xfId="0" applyNumberFormat="1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0" xfId="0" applyNumberFormat="1" applyFont="1"/>
    <xf numFmtId="0" fontId="0" fillId="0" borderId="0" xfId="0" applyAlignment="1">
      <alignment horizontal="left"/>
    </xf>
    <xf numFmtId="0" fontId="0" fillId="0" borderId="0" xfId="0" applyAlignment="1"/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left"/>
    </xf>
    <xf numFmtId="43" fontId="2" fillId="0" borderId="2" xfId="1" applyFont="1" applyBorder="1" applyAlignment="1"/>
    <xf numFmtId="43" fontId="0" fillId="0" borderId="2" xfId="1" applyFont="1" applyBorder="1" applyAlignment="1"/>
    <xf numFmtId="0" fontId="0" fillId="0" borderId="0" xfId="0" applyBorder="1" applyAlignment="1">
      <alignment horizontal="center"/>
    </xf>
    <xf numFmtId="43" fontId="0" fillId="0" borderId="0" xfId="1" applyFont="1" applyBorder="1"/>
    <xf numFmtId="43" fontId="0" fillId="0" borderId="0" xfId="1" applyFont="1" applyBorder="1" applyAlignment="1">
      <alignment horizontal="center"/>
    </xf>
    <xf numFmtId="43" fontId="0" fillId="0" borderId="2" xfId="1" applyFont="1" applyBorder="1"/>
    <xf numFmtId="43" fontId="0" fillId="0" borderId="2" xfId="1" applyFont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10" fontId="0" fillId="0" borderId="0" xfId="1" applyNumberFormat="1" applyFont="1" applyAlignment="1">
      <alignment horizontal="center"/>
    </xf>
    <xf numFmtId="10" fontId="0" fillId="0" borderId="0" xfId="1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43" fontId="0" fillId="0" borderId="7" xfId="1" applyFont="1" applyBorder="1"/>
    <xf numFmtId="43" fontId="0" fillId="0" borderId="7" xfId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3" fontId="0" fillId="0" borderId="0" xfId="1" applyFont="1" applyBorder="1" applyAlignment="1"/>
    <xf numFmtId="0" fontId="3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3" fontId="3" fillId="0" borderId="0" xfId="1" applyFont="1" applyBorder="1" applyAlignment="1"/>
    <xf numFmtId="0" fontId="0" fillId="0" borderId="0" xfId="0" applyFont="1" applyFill="1" applyBorder="1" applyAlignment="1">
      <alignment horizontal="center"/>
    </xf>
    <xf numFmtId="43" fontId="0" fillId="0" borderId="0" xfId="0" applyNumberFormat="1" applyBorder="1"/>
    <xf numFmtId="43" fontId="7" fillId="0" borderId="0" xfId="1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43" fontId="6" fillId="0" borderId="2" xfId="1" applyFont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0" fillId="0" borderId="9" xfId="0" applyBorder="1" applyAlignment="1">
      <alignment horizontal="center" vertical="center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43" fontId="2" fillId="0" borderId="5" xfId="1" applyFont="1" applyBorder="1" applyAlignment="1"/>
    <xf numFmtId="0" fontId="0" fillId="0" borderId="10" xfId="0" applyBorder="1"/>
    <xf numFmtId="0" fontId="0" fillId="0" borderId="11" xfId="0" applyBorder="1" applyAlignment="1">
      <alignment horizontal="center"/>
    </xf>
    <xf numFmtId="43" fontId="0" fillId="0" borderId="11" xfId="1" applyFont="1" applyBorder="1"/>
    <xf numFmtId="0" fontId="0" fillId="0" borderId="2" xfId="0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0" fillId="0" borderId="1" xfId="0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/>
    </xf>
    <xf numFmtId="43" fontId="7" fillId="0" borderId="11" xfId="1" applyNumberFormat="1" applyFont="1" applyBorder="1" applyAlignment="1">
      <alignment horizontal="center"/>
    </xf>
    <xf numFmtId="0" fontId="3" fillId="0" borderId="2" xfId="0" applyFont="1" applyBorder="1" applyAlignment="1"/>
    <xf numFmtId="0" fontId="9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3" fontId="7" fillId="0" borderId="2" xfId="1" applyFont="1" applyBorder="1" applyAlignment="1"/>
    <xf numFmtId="43" fontId="7" fillId="0" borderId="2" xfId="1" applyFont="1" applyBorder="1"/>
    <xf numFmtId="43" fontId="7" fillId="0" borderId="2" xfId="1" applyFont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43" fontId="4" fillId="0" borderId="2" xfId="1" applyFont="1" applyBorder="1" applyAlignment="1">
      <alignment horizontal="center"/>
    </xf>
    <xf numFmtId="0" fontId="3" fillId="0" borderId="20" xfId="0" applyFont="1" applyBorder="1"/>
    <xf numFmtId="0" fontId="3" fillId="0" borderId="3" xfId="0" applyFont="1" applyBorder="1" applyAlignment="1"/>
    <xf numFmtId="0" fontId="0" fillId="0" borderId="3" xfId="0" applyBorder="1" applyAlignment="1"/>
    <xf numFmtId="10" fontId="0" fillId="0" borderId="2" xfId="0" applyNumberFormat="1" applyBorder="1" applyAlignment="1"/>
    <xf numFmtId="0" fontId="0" fillId="0" borderId="1" xfId="0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43" fontId="0" fillId="0" borderId="2" xfId="0" applyNumberFormat="1" applyBorder="1"/>
    <xf numFmtId="43" fontId="2" fillId="0" borderId="3" xfId="0" applyNumberFormat="1" applyFont="1" applyBorder="1" applyAlignment="1">
      <alignment horizontal="left"/>
    </xf>
    <xf numFmtId="10" fontId="7" fillId="0" borderId="2" xfId="1" applyNumberFormat="1" applyFont="1" applyBorder="1" applyAlignment="1">
      <alignment horizontal="center"/>
    </xf>
    <xf numFmtId="43" fontId="7" fillId="0" borderId="2" xfId="0" applyNumberFormat="1" applyFont="1" applyBorder="1"/>
    <xf numFmtId="43" fontId="4" fillId="0" borderId="3" xfId="0" applyNumberFormat="1" applyFont="1" applyBorder="1" applyAlignment="1">
      <alignment horizontal="left"/>
    </xf>
    <xf numFmtId="0" fontId="0" fillId="0" borderId="2" xfId="0" applyBorder="1"/>
    <xf numFmtId="0" fontId="7" fillId="0" borderId="2" xfId="0" applyFont="1" applyBorder="1"/>
    <xf numFmtId="43" fontId="4" fillId="0" borderId="3" xfId="0" applyNumberFormat="1" applyFont="1" applyBorder="1" applyAlignment="1">
      <alignment horizontal="center"/>
    </xf>
    <xf numFmtId="43" fontId="3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43" fontId="0" fillId="0" borderId="5" xfId="1" applyFont="1" applyBorder="1"/>
    <xf numFmtId="10" fontId="0" fillId="0" borderId="5" xfId="1" applyNumberFormat="1" applyFont="1" applyBorder="1" applyAlignment="1">
      <alignment horizontal="center"/>
    </xf>
    <xf numFmtId="0" fontId="0" fillId="0" borderId="5" xfId="0" applyBorder="1"/>
    <xf numFmtId="0" fontId="2" fillId="0" borderId="24" xfId="0" applyFont="1" applyBorder="1" applyAlignment="1">
      <alignment horizontal="left"/>
    </xf>
    <xf numFmtId="10" fontId="0" fillId="0" borderId="7" xfId="1" applyNumberFormat="1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10" fontId="0" fillId="0" borderId="11" xfId="1" applyNumberFormat="1" applyFont="1" applyBorder="1" applyAlignment="1">
      <alignment horizontal="center"/>
    </xf>
    <xf numFmtId="0" fontId="0" fillId="0" borderId="11" xfId="0" applyBorder="1"/>
    <xf numFmtId="43" fontId="0" fillId="0" borderId="12" xfId="0" applyNumberFormat="1" applyBorder="1"/>
    <xf numFmtId="0" fontId="0" fillId="0" borderId="25" xfId="0" applyBorder="1"/>
    <xf numFmtId="0" fontId="0" fillId="0" borderId="26" xfId="0" applyBorder="1" applyAlignment="1">
      <alignment horizontal="center"/>
    </xf>
    <xf numFmtId="0" fontId="0" fillId="0" borderId="27" xfId="0" applyBorder="1"/>
    <xf numFmtId="0" fontId="0" fillId="0" borderId="18" xfId="0" applyBorder="1"/>
    <xf numFmtId="0" fontId="4" fillId="0" borderId="19" xfId="0" applyFont="1" applyFill="1" applyBorder="1" applyAlignment="1" applyProtection="1">
      <alignment horizontal="left" vertical="center"/>
      <protection locked="0"/>
    </xf>
    <xf numFmtId="0" fontId="0" fillId="0" borderId="19" xfId="0" applyBorder="1"/>
    <xf numFmtId="164" fontId="3" fillId="0" borderId="19" xfId="0" applyNumberFormat="1" applyFont="1" applyFill="1" applyBorder="1" applyAlignment="1" applyProtection="1">
      <alignment horizontal="left" vertical="center"/>
      <protection locked="0"/>
    </xf>
    <xf numFmtId="4" fontId="4" fillId="0" borderId="19" xfId="0" applyNumberFormat="1" applyFont="1" applyFill="1" applyBorder="1" applyAlignment="1" applyProtection="1">
      <alignment vertical="center"/>
      <protection locked="0"/>
    </xf>
    <xf numFmtId="4" fontId="4" fillId="0" borderId="20" xfId="0" applyNumberFormat="1" applyFont="1" applyFill="1" applyBorder="1" applyAlignment="1" applyProtection="1">
      <alignment vertical="center"/>
      <protection locked="0"/>
    </xf>
    <xf numFmtId="0" fontId="11" fillId="0" borderId="2" xfId="0" applyFont="1" applyFill="1" applyBorder="1" applyAlignment="1" applyProtection="1">
      <alignment horizontal="left" vertical="center"/>
      <protection locked="0"/>
    </xf>
    <xf numFmtId="164" fontId="3" fillId="0" borderId="2" xfId="0" applyNumberFormat="1" applyFont="1" applyFill="1" applyBorder="1" applyAlignment="1" applyProtection="1">
      <alignment horizontal="left"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horizontal="right" vertical="center"/>
      <protection locked="0"/>
    </xf>
    <xf numFmtId="7" fontId="0" fillId="0" borderId="2" xfId="1" applyNumberFormat="1" applyFont="1" applyBorder="1"/>
    <xf numFmtId="2" fontId="6" fillId="0" borderId="2" xfId="0" applyNumberFormat="1" applyFont="1" applyFill="1" applyBorder="1" applyAlignment="1" applyProtection="1">
      <alignment horizontal="left" vertical="center"/>
      <protection locked="0"/>
    </xf>
    <xf numFmtId="165" fontId="3" fillId="0" borderId="2" xfId="0" applyNumberFormat="1" applyFont="1" applyFill="1" applyBorder="1" applyAlignment="1" applyProtection="1">
      <alignment horizontal="left" vertical="center"/>
      <protection locked="0"/>
    </xf>
    <xf numFmtId="0" fontId="0" fillId="0" borderId="9" xfId="0" applyBorder="1"/>
    <xf numFmtId="2" fontId="3" fillId="0" borderId="5" xfId="0" applyNumberFormat="1" applyFont="1" applyFill="1" applyBorder="1" applyAlignment="1" applyProtection="1">
      <alignment vertical="center"/>
      <protection locked="0"/>
    </xf>
    <xf numFmtId="0" fontId="0" fillId="0" borderId="24" xfId="0" applyBorder="1"/>
    <xf numFmtId="0" fontId="0" fillId="0" borderId="14" xfId="0" applyBorder="1"/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wrapText="1"/>
    </xf>
    <xf numFmtId="166" fontId="13" fillId="0" borderId="2" xfId="0" applyNumberFormat="1" applyFont="1" applyBorder="1"/>
    <xf numFmtId="167" fontId="13" fillId="0" borderId="2" xfId="0" applyNumberFormat="1" applyFont="1" applyBorder="1"/>
    <xf numFmtId="0" fontId="0" fillId="0" borderId="3" xfId="0" applyBorder="1"/>
    <xf numFmtId="166" fontId="15" fillId="2" borderId="6" xfId="0" applyNumberFormat="1" applyFont="1" applyFill="1" applyBorder="1"/>
    <xf numFmtId="43" fontId="15" fillId="2" borderId="6" xfId="1" applyFont="1" applyFill="1" applyBorder="1"/>
    <xf numFmtId="4" fontId="15" fillId="2" borderId="6" xfId="0" applyNumberFormat="1" applyFont="1" applyFill="1" applyBorder="1"/>
    <xf numFmtId="4" fontId="13" fillId="0" borderId="6" xfId="0" applyNumberFormat="1" applyFont="1" applyBorder="1"/>
    <xf numFmtId="0" fontId="13" fillId="2" borderId="6" xfId="0" applyFont="1" applyFill="1" applyBorder="1"/>
    <xf numFmtId="43" fontId="13" fillId="2" borderId="6" xfId="1" applyFont="1" applyFill="1" applyBorder="1"/>
    <xf numFmtId="0" fontId="13" fillId="0" borderId="6" xfId="0" applyFont="1" applyBorder="1"/>
    <xf numFmtId="0" fontId="0" fillId="0" borderId="13" xfId="0" applyBorder="1"/>
    <xf numFmtId="0" fontId="0" fillId="0" borderId="4" xfId="0" applyBorder="1"/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wrapText="1"/>
    </xf>
    <xf numFmtId="166" fontId="13" fillId="0" borderId="16" xfId="0" applyNumberFormat="1" applyFont="1" applyBorder="1"/>
    <xf numFmtId="167" fontId="13" fillId="0" borderId="16" xfId="0" applyNumberFormat="1" applyFont="1" applyBorder="1"/>
    <xf numFmtId="0" fontId="0" fillId="0" borderId="17" xfId="0" applyBorder="1"/>
    <xf numFmtId="0" fontId="3" fillId="0" borderId="28" xfId="0" applyFont="1" applyBorder="1"/>
    <xf numFmtId="0" fontId="3" fillId="0" borderId="13" xfId="0" applyFont="1" applyBorder="1" applyAlignment="1">
      <alignment horizontal="left"/>
    </xf>
    <xf numFmtId="43" fontId="6" fillId="0" borderId="4" xfId="1" applyFont="1" applyBorder="1" applyAlignment="1">
      <alignment horizontal="center"/>
    </xf>
    <xf numFmtId="10" fontId="6" fillId="0" borderId="4" xfId="0" applyNumberFormat="1" applyFont="1" applyBorder="1" applyAlignment="1"/>
    <xf numFmtId="0" fontId="6" fillId="0" borderId="1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2" xfId="0" applyFont="1" applyBorder="1" applyAlignment="1">
      <alignment horizontal="left" wrapText="1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wrapText="1"/>
    </xf>
    <xf numFmtId="166" fontId="13" fillId="0" borderId="22" xfId="0" applyNumberFormat="1" applyFont="1" applyBorder="1"/>
    <xf numFmtId="167" fontId="13" fillId="0" borderId="22" xfId="0" applyNumberFormat="1" applyFont="1" applyBorder="1"/>
    <xf numFmtId="0" fontId="13" fillId="0" borderId="2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43" fontId="6" fillId="0" borderId="2" xfId="1" applyFont="1" applyBorder="1" applyAlignment="1">
      <alignment horizontal="right"/>
    </xf>
    <xf numFmtId="14" fontId="6" fillId="0" borderId="2" xfId="0" applyNumberFormat="1" applyFont="1" applyBorder="1" applyAlignment="1">
      <alignment horizontal="center"/>
    </xf>
    <xf numFmtId="0" fontId="0" fillId="0" borderId="2" xfId="0" applyFont="1" applyBorder="1" applyAlignment="1"/>
    <xf numFmtId="0" fontId="5" fillId="0" borderId="4" xfId="0" applyFont="1" applyBorder="1" applyAlignment="1"/>
    <xf numFmtId="0" fontId="0" fillId="0" borderId="4" xfId="0" applyBorder="1" applyAlignment="1"/>
    <xf numFmtId="43" fontId="6" fillId="0" borderId="4" xfId="1" applyFont="1" applyBorder="1" applyAlignment="1">
      <alignment horizontal="right"/>
    </xf>
    <xf numFmtId="43" fontId="0" fillId="0" borderId="4" xfId="1" applyFont="1" applyBorder="1" applyAlignment="1">
      <alignment horizontal="right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9" fontId="6" fillId="0" borderId="2" xfId="0" applyNumberFormat="1" applyFont="1" applyBorder="1" applyAlignment="1">
      <alignment horizontal="center"/>
    </xf>
    <xf numFmtId="0" fontId="3" fillId="0" borderId="2" xfId="0" applyFont="1" applyBorder="1" applyAlignment="1"/>
    <xf numFmtId="0" fontId="14" fillId="2" borderId="6" xfId="0" applyFont="1" applyFill="1" applyBorder="1"/>
    <xf numFmtId="0" fontId="14" fillId="0" borderId="6" xfId="0" applyFont="1" applyBorder="1"/>
    <xf numFmtId="0" fontId="12" fillId="0" borderId="10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0" fillId="0" borderId="12" xfId="0" applyBorder="1" applyAlignment="1"/>
    <xf numFmtId="0" fontId="13" fillId="0" borderId="18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19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0" fillId="0" borderId="20" xfId="0" applyBorder="1" applyAlignment="1"/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107"/>
  <sheetViews>
    <sheetView tabSelected="1" topLeftCell="B49" zoomScaleNormal="100" workbookViewId="0">
      <selection activeCell="B66" sqref="B66"/>
    </sheetView>
  </sheetViews>
  <sheetFormatPr defaultRowHeight="15"/>
  <cols>
    <col min="1" max="1" width="14.7109375" customWidth="1"/>
    <col min="2" max="2" width="65.42578125" style="12" customWidth="1"/>
    <col min="3" max="3" width="6.7109375" style="3" customWidth="1"/>
    <col min="4" max="4" width="9.140625" style="3"/>
    <col min="5" max="5" width="9.5703125" style="2" bestFit="1" customWidth="1"/>
    <col min="6" max="6" width="10.7109375" style="2" customWidth="1"/>
    <col min="7" max="7" width="12.42578125" style="5" customWidth="1"/>
    <col min="8" max="8" width="9.140625" style="26"/>
    <col min="9" max="9" width="16.42578125" hidden="1" customWidth="1"/>
    <col min="10" max="10" width="12.42578125" customWidth="1"/>
    <col min="11" max="11" width="10" bestFit="1" customWidth="1"/>
    <col min="12" max="12" width="10.5703125" bestFit="1" customWidth="1"/>
    <col min="13" max="13" width="9.85546875" bestFit="1" customWidth="1"/>
  </cols>
  <sheetData>
    <row r="2" spans="1:14">
      <c r="A2" s="170" t="s">
        <v>12</v>
      </c>
      <c r="B2" s="171"/>
      <c r="C2" s="171"/>
      <c r="D2" s="171"/>
      <c r="E2" s="171"/>
      <c r="F2" s="171"/>
      <c r="G2" s="171"/>
      <c r="H2" s="172"/>
      <c r="I2" s="156"/>
      <c r="J2" s="83"/>
      <c r="K2" s="7"/>
      <c r="L2" s="7"/>
      <c r="M2" s="7"/>
    </row>
    <row r="3" spans="1:14">
      <c r="A3" s="157" t="s">
        <v>6</v>
      </c>
      <c r="B3" s="176" t="s">
        <v>13</v>
      </c>
      <c r="C3" s="177"/>
      <c r="D3" s="177"/>
      <c r="E3" s="178" t="s">
        <v>20</v>
      </c>
      <c r="F3" s="179"/>
      <c r="G3" s="158">
        <v>910</v>
      </c>
      <c r="H3" s="159" t="s">
        <v>5</v>
      </c>
      <c r="I3" s="65"/>
      <c r="J3" s="84"/>
      <c r="K3" s="13"/>
      <c r="L3" s="8"/>
      <c r="M3" s="9"/>
    </row>
    <row r="4" spans="1:14">
      <c r="A4" s="39" t="s">
        <v>7</v>
      </c>
      <c r="B4" s="180" t="s">
        <v>23</v>
      </c>
      <c r="C4" s="181"/>
      <c r="D4" s="181"/>
      <c r="E4" s="173" t="s">
        <v>18</v>
      </c>
      <c r="F4" s="173"/>
      <c r="G4" s="174" t="s">
        <v>24</v>
      </c>
      <c r="H4" s="175"/>
      <c r="I4" s="51"/>
      <c r="J4" s="85"/>
      <c r="K4" s="13"/>
      <c r="L4" s="8"/>
      <c r="M4" s="10"/>
    </row>
    <row r="5" spans="1:14">
      <c r="A5" s="39" t="s">
        <v>8</v>
      </c>
      <c r="B5" s="180" t="s">
        <v>14</v>
      </c>
      <c r="C5" s="181"/>
      <c r="D5" s="181"/>
      <c r="E5" s="173"/>
      <c r="F5" s="173"/>
      <c r="G5" s="182"/>
      <c r="H5" s="175"/>
      <c r="I5" s="65"/>
      <c r="J5" s="84"/>
      <c r="K5" s="13"/>
      <c r="L5" s="8"/>
      <c r="M5" s="11"/>
    </row>
    <row r="6" spans="1:14">
      <c r="A6" s="41" t="s">
        <v>10</v>
      </c>
      <c r="B6" s="181"/>
      <c r="C6" s="181"/>
      <c r="D6" s="181"/>
      <c r="E6" s="173" t="s">
        <v>17</v>
      </c>
      <c r="F6" s="173"/>
      <c r="G6" s="174">
        <v>42258</v>
      </c>
      <c r="H6" s="175"/>
      <c r="I6" s="65"/>
      <c r="J6" s="84"/>
      <c r="K6" s="13"/>
      <c r="L6" s="8"/>
      <c r="M6" s="7"/>
    </row>
    <row r="7" spans="1:14">
      <c r="A7" s="41" t="s">
        <v>11</v>
      </c>
      <c r="B7" s="183"/>
      <c r="C7" s="181"/>
      <c r="D7" s="181"/>
      <c r="E7" s="173" t="s">
        <v>9</v>
      </c>
      <c r="F7" s="173"/>
      <c r="G7" s="40"/>
      <c r="H7" s="86" t="s">
        <v>2</v>
      </c>
      <c r="I7" s="65"/>
      <c r="J7" s="84"/>
      <c r="K7" s="13"/>
      <c r="L7" s="8"/>
      <c r="M7" s="8"/>
    </row>
    <row r="8" spans="1:14">
      <c r="A8" s="87" t="s">
        <v>0</v>
      </c>
      <c r="B8" s="51" t="s">
        <v>25</v>
      </c>
      <c r="C8" s="15" t="s">
        <v>3</v>
      </c>
      <c r="D8" s="15" t="s">
        <v>4</v>
      </c>
      <c r="E8" s="22" t="s">
        <v>1</v>
      </c>
      <c r="F8" s="22" t="s">
        <v>19</v>
      </c>
      <c r="G8" s="23" t="s">
        <v>16</v>
      </c>
      <c r="H8" s="88" t="s">
        <v>15</v>
      </c>
      <c r="I8" s="89"/>
      <c r="J8" s="90"/>
      <c r="K8" s="1"/>
      <c r="L8" s="1"/>
      <c r="M8" s="1"/>
      <c r="N8" s="1"/>
    </row>
    <row r="9" spans="1:14" s="71" customFormat="1">
      <c r="A9" s="72">
        <v>1</v>
      </c>
      <c r="B9" s="75" t="s">
        <v>26</v>
      </c>
      <c r="C9" s="75"/>
      <c r="D9" s="75"/>
      <c r="E9" s="77"/>
      <c r="F9" s="77"/>
      <c r="G9" s="78"/>
      <c r="H9" s="91"/>
      <c r="I9" s="92">
        <f>G27</f>
        <v>1137.5</v>
      </c>
      <c r="J9" s="93">
        <f>SUM(G11:G12)</f>
        <v>889.2</v>
      </c>
      <c r="K9" s="70"/>
      <c r="L9" s="70"/>
      <c r="M9" s="70"/>
      <c r="N9" s="70"/>
    </row>
    <row r="10" spans="1:14">
      <c r="A10" s="25"/>
      <c r="B10" s="66" t="s">
        <v>62</v>
      </c>
      <c r="C10" s="15"/>
      <c r="D10" s="15"/>
      <c r="E10" s="22"/>
      <c r="F10" s="22"/>
      <c r="G10" s="23"/>
      <c r="H10" s="88"/>
      <c r="I10" s="89"/>
      <c r="J10" s="90"/>
      <c r="K10" s="1"/>
      <c r="L10" s="1"/>
      <c r="M10" s="1"/>
      <c r="N10" s="1"/>
    </row>
    <row r="11" spans="1:14" ht="33">
      <c r="A11" s="25"/>
      <c r="B11" s="53" t="s">
        <v>28</v>
      </c>
      <c r="C11" s="15" t="s">
        <v>29</v>
      </c>
      <c r="D11" s="15">
        <v>6</v>
      </c>
      <c r="E11" s="22">
        <v>50</v>
      </c>
      <c r="F11" s="22">
        <f>E11*1.3</f>
        <v>65</v>
      </c>
      <c r="G11" s="23">
        <f>F11*D11</f>
        <v>390</v>
      </c>
      <c r="H11" s="88">
        <f>G11/$G$83</f>
        <v>3.8999999999999998E-3</v>
      </c>
      <c r="I11" s="94"/>
      <c r="J11" s="90"/>
      <c r="K11" s="1"/>
      <c r="L11" s="1"/>
      <c r="M11" s="1"/>
      <c r="N11" s="1"/>
    </row>
    <row r="12" spans="1:14">
      <c r="A12" s="25"/>
      <c r="B12" s="54" t="s">
        <v>27</v>
      </c>
      <c r="C12" s="14" t="s">
        <v>30</v>
      </c>
      <c r="D12" s="15">
        <f>0.4*0.4*2</f>
        <v>0.32000000000000006</v>
      </c>
      <c r="E12" s="18">
        <v>1200</v>
      </c>
      <c r="F12" s="22">
        <f>E12*1.3</f>
        <v>1560</v>
      </c>
      <c r="G12" s="23">
        <f t="shared" ref="G12:G54" si="0">F12*D12</f>
        <v>499.2000000000001</v>
      </c>
      <c r="H12" s="88">
        <f>G12/$G$83</f>
        <v>4.9920000000000008E-3</v>
      </c>
      <c r="I12" s="94"/>
      <c r="J12" s="90"/>
      <c r="K12" s="1"/>
      <c r="L12" s="1"/>
      <c r="M12" s="1"/>
      <c r="N12" s="1"/>
    </row>
    <row r="13" spans="1:14" s="71" customFormat="1">
      <c r="A13" s="72">
        <v>2</v>
      </c>
      <c r="B13" s="73" t="s">
        <v>129</v>
      </c>
      <c r="C13" s="74"/>
      <c r="D13" s="75"/>
      <c r="E13" s="76"/>
      <c r="F13" s="77"/>
      <c r="G13" s="78"/>
      <c r="H13" s="91"/>
      <c r="I13" s="95"/>
      <c r="J13" s="93">
        <f>SUM(G15)</f>
        <v>1170</v>
      </c>
      <c r="K13" s="70"/>
      <c r="L13" s="70"/>
      <c r="M13" s="70"/>
      <c r="N13" s="70"/>
    </row>
    <row r="14" spans="1:14">
      <c r="A14" s="25"/>
      <c r="B14" s="66" t="s">
        <v>66</v>
      </c>
      <c r="C14" s="14"/>
      <c r="D14" s="15"/>
      <c r="E14" s="18"/>
      <c r="F14" s="22"/>
      <c r="G14" s="23"/>
      <c r="H14" s="88"/>
      <c r="I14" s="94"/>
      <c r="J14" s="90"/>
      <c r="K14" s="1"/>
      <c r="L14" s="1"/>
      <c r="M14" s="1"/>
      <c r="N14" s="1"/>
    </row>
    <row r="15" spans="1:14">
      <c r="A15" s="25"/>
      <c r="B15" s="51" t="s">
        <v>31</v>
      </c>
      <c r="C15" s="15" t="s">
        <v>5</v>
      </c>
      <c r="D15" s="15">
        <v>30</v>
      </c>
      <c r="E15" s="22">
        <v>30</v>
      </c>
      <c r="F15" s="22">
        <f t="shared" ref="F15:F35" si="1">E15*1.3</f>
        <v>39</v>
      </c>
      <c r="G15" s="23">
        <f t="shared" si="0"/>
        <v>1170</v>
      </c>
      <c r="H15" s="88">
        <f>G15/$G$83</f>
        <v>1.17E-2</v>
      </c>
      <c r="I15" s="94"/>
      <c r="J15" s="90"/>
      <c r="K15" s="1"/>
      <c r="L15" s="1"/>
      <c r="M15" s="1"/>
      <c r="N15" s="1"/>
    </row>
    <row r="16" spans="1:14" s="71" customFormat="1">
      <c r="A16" s="72">
        <v>3</v>
      </c>
      <c r="B16" s="73" t="s">
        <v>63</v>
      </c>
      <c r="C16" s="74"/>
      <c r="D16" s="75"/>
      <c r="E16" s="77"/>
      <c r="F16" s="77"/>
      <c r="G16" s="78"/>
      <c r="H16" s="91"/>
      <c r="I16" s="95"/>
      <c r="J16" s="93">
        <f>SUM(G19)</f>
        <v>1755</v>
      </c>
      <c r="K16" s="70"/>
      <c r="L16" s="70"/>
      <c r="M16" s="70"/>
      <c r="N16" s="70"/>
    </row>
    <row r="17" spans="1:14" hidden="1">
      <c r="A17" s="25"/>
      <c r="B17" s="55"/>
      <c r="C17" s="14"/>
      <c r="D17" s="15"/>
      <c r="E17" s="22"/>
      <c r="F17" s="22">
        <f t="shared" si="1"/>
        <v>0</v>
      </c>
      <c r="G17" s="23">
        <f t="shared" si="0"/>
        <v>0</v>
      </c>
      <c r="H17" s="88">
        <f>G17/$G$83</f>
        <v>0</v>
      </c>
      <c r="I17" s="94"/>
      <c r="J17" s="90"/>
      <c r="K17" s="1"/>
      <c r="L17" s="1"/>
      <c r="M17" s="1"/>
      <c r="N17" s="1"/>
    </row>
    <row r="18" spans="1:14">
      <c r="A18" s="25"/>
      <c r="B18" s="66" t="s">
        <v>64</v>
      </c>
      <c r="C18" s="14"/>
      <c r="D18" s="15"/>
      <c r="E18" s="22"/>
      <c r="F18" s="22"/>
      <c r="G18" s="23"/>
      <c r="H18" s="88"/>
      <c r="I18" s="94"/>
      <c r="J18" s="90"/>
      <c r="K18" s="1"/>
      <c r="L18" s="1"/>
      <c r="M18" s="1"/>
      <c r="N18" s="1"/>
    </row>
    <row r="19" spans="1:14" ht="30">
      <c r="A19" s="25"/>
      <c r="B19" s="50" t="s">
        <v>32</v>
      </c>
      <c r="C19" s="15" t="s">
        <v>29</v>
      </c>
      <c r="D19" s="15">
        <v>90</v>
      </c>
      <c r="E19" s="22">
        <v>15</v>
      </c>
      <c r="F19" s="22">
        <f t="shared" si="1"/>
        <v>19.5</v>
      </c>
      <c r="G19" s="23">
        <f t="shared" si="0"/>
        <v>1755</v>
      </c>
      <c r="H19" s="88">
        <f>G19/$G$83</f>
        <v>1.755E-2</v>
      </c>
      <c r="I19" s="94"/>
      <c r="J19" s="90"/>
      <c r="K19" s="1"/>
      <c r="L19" s="1"/>
      <c r="M19" s="1"/>
      <c r="N19" s="1"/>
    </row>
    <row r="20" spans="1:14" s="71" customFormat="1">
      <c r="A20" s="72">
        <v>4</v>
      </c>
      <c r="B20" s="73" t="s">
        <v>67</v>
      </c>
      <c r="C20" s="75"/>
      <c r="D20" s="75"/>
      <c r="E20" s="77"/>
      <c r="F20" s="77"/>
      <c r="G20" s="78"/>
      <c r="H20" s="91"/>
      <c r="I20" s="95"/>
      <c r="J20" s="93">
        <f>SUM(G22:G23)</f>
        <v>780</v>
      </c>
      <c r="K20" s="70"/>
      <c r="L20" s="70"/>
      <c r="M20" s="70"/>
      <c r="N20" s="70"/>
    </row>
    <row r="21" spans="1:14">
      <c r="A21" s="25"/>
      <c r="B21" s="66" t="s">
        <v>68</v>
      </c>
      <c r="C21" s="15"/>
      <c r="D21" s="15"/>
      <c r="E21" s="22"/>
      <c r="F21" s="22"/>
      <c r="G21" s="23"/>
      <c r="H21" s="88"/>
      <c r="I21" s="94"/>
      <c r="J21" s="90"/>
      <c r="K21" s="1"/>
      <c r="L21" s="1"/>
      <c r="M21" s="1"/>
      <c r="N21" s="1"/>
    </row>
    <row r="22" spans="1:14">
      <c r="A22" s="25"/>
      <c r="B22" s="51" t="s">
        <v>33</v>
      </c>
      <c r="C22" s="15" t="s">
        <v>21</v>
      </c>
      <c r="D22" s="15">
        <v>1</v>
      </c>
      <c r="E22" s="18">
        <v>300</v>
      </c>
      <c r="F22" s="22">
        <f t="shared" si="1"/>
        <v>390</v>
      </c>
      <c r="G22" s="23">
        <f t="shared" si="0"/>
        <v>390</v>
      </c>
      <c r="H22" s="88">
        <f>G22/$G$83</f>
        <v>3.8999999999999998E-3</v>
      </c>
      <c r="I22" s="94"/>
      <c r="J22" s="90"/>
      <c r="K22" s="1"/>
      <c r="L22" s="1"/>
      <c r="M22" s="1"/>
      <c r="N22" s="1"/>
    </row>
    <row r="23" spans="1:14">
      <c r="A23" s="25"/>
      <c r="B23" s="51" t="s">
        <v>65</v>
      </c>
      <c r="C23" s="15" t="s">
        <v>55</v>
      </c>
      <c r="D23" s="15">
        <v>1</v>
      </c>
      <c r="E23" s="18">
        <v>300</v>
      </c>
      <c r="F23" s="22">
        <f t="shared" si="1"/>
        <v>390</v>
      </c>
      <c r="G23" s="23">
        <f t="shared" ref="G23" si="2">F23*D23</f>
        <v>390</v>
      </c>
      <c r="H23" s="88">
        <f t="shared" ref="H23" si="3">G23/$G$83</f>
        <v>3.8999999999999998E-3</v>
      </c>
      <c r="I23" s="94"/>
      <c r="J23" s="90"/>
      <c r="K23" s="1"/>
      <c r="L23" s="1"/>
      <c r="M23" s="1"/>
      <c r="N23" s="1"/>
    </row>
    <row r="24" spans="1:14" s="80" customFormat="1">
      <c r="A24" s="72">
        <v>5</v>
      </c>
      <c r="B24" s="73" t="s">
        <v>71</v>
      </c>
      <c r="C24" s="75"/>
      <c r="D24" s="75"/>
      <c r="E24" s="78"/>
      <c r="F24" s="78"/>
      <c r="G24" s="78"/>
      <c r="H24" s="91"/>
      <c r="I24" s="75"/>
      <c r="J24" s="96">
        <f>SUM(G26:G31)</f>
        <v>1748.5</v>
      </c>
      <c r="K24" s="81"/>
      <c r="L24" s="81"/>
      <c r="M24" s="81"/>
      <c r="N24" s="81"/>
    </row>
    <row r="25" spans="1:14">
      <c r="A25" s="25"/>
      <c r="B25" s="66" t="s">
        <v>72</v>
      </c>
      <c r="C25" s="15"/>
      <c r="D25" s="15"/>
      <c r="E25" s="18"/>
      <c r="F25" s="22"/>
      <c r="G25" s="23"/>
      <c r="H25" s="88"/>
      <c r="I25" s="94"/>
      <c r="J25" s="90"/>
      <c r="K25" s="1"/>
      <c r="L25" s="1"/>
      <c r="M25" s="1"/>
      <c r="N25" s="1"/>
    </row>
    <row r="26" spans="1:14">
      <c r="A26" s="25"/>
      <c r="B26" s="66" t="s">
        <v>73</v>
      </c>
      <c r="C26" s="15" t="s">
        <v>55</v>
      </c>
      <c r="D26" s="15">
        <v>1</v>
      </c>
      <c r="E26" s="18">
        <v>100</v>
      </c>
      <c r="F26" s="22">
        <f t="shared" ref="F26" si="4">E26*1.3</f>
        <v>130</v>
      </c>
      <c r="G26" s="23">
        <f t="shared" ref="G26" si="5">F26*D26</f>
        <v>130</v>
      </c>
      <c r="H26" s="88">
        <f t="shared" ref="H26" si="6">G26/$G$83</f>
        <v>1.2999999999999999E-3</v>
      </c>
      <c r="I26" s="94"/>
      <c r="J26" s="90"/>
      <c r="K26" s="1"/>
      <c r="L26" s="1"/>
      <c r="M26" s="1"/>
      <c r="N26" s="1"/>
    </row>
    <row r="27" spans="1:14" ht="30">
      <c r="A27" s="25"/>
      <c r="B27" s="53" t="s">
        <v>34</v>
      </c>
      <c r="C27" s="15" t="s">
        <v>5</v>
      </c>
      <c r="D27" s="15">
        <v>35</v>
      </c>
      <c r="E27" s="18">
        <v>25</v>
      </c>
      <c r="F27" s="22">
        <f t="shared" si="1"/>
        <v>32.5</v>
      </c>
      <c r="G27" s="23">
        <f t="shared" si="0"/>
        <v>1137.5</v>
      </c>
      <c r="H27" s="88">
        <f>G27/$G$83</f>
        <v>1.1375E-2</v>
      </c>
      <c r="I27" s="94"/>
      <c r="J27" s="90"/>
      <c r="K27" s="1"/>
      <c r="L27" s="1"/>
      <c r="M27" s="1"/>
      <c r="N27" s="1"/>
    </row>
    <row r="28" spans="1:14" ht="30">
      <c r="A28" s="25"/>
      <c r="B28" s="53" t="s">
        <v>74</v>
      </c>
      <c r="C28" s="15"/>
      <c r="D28" s="15"/>
      <c r="E28" s="18"/>
      <c r="F28" s="22"/>
      <c r="G28" s="23"/>
      <c r="H28" s="88"/>
      <c r="I28" s="94"/>
      <c r="J28" s="90"/>
      <c r="K28" s="1"/>
      <c r="L28" s="1"/>
      <c r="M28" s="1"/>
      <c r="N28" s="1"/>
    </row>
    <row r="29" spans="1:14" ht="45">
      <c r="A29" s="25"/>
      <c r="B29" s="53" t="s">
        <v>90</v>
      </c>
      <c r="C29" s="15" t="s">
        <v>21</v>
      </c>
      <c r="D29" s="15">
        <v>4</v>
      </c>
      <c r="E29" s="18">
        <v>40</v>
      </c>
      <c r="F29" s="22">
        <f t="shared" ref="F29:F31" si="7">E29*1.3</f>
        <v>52</v>
      </c>
      <c r="G29" s="23">
        <f t="shared" ref="G29:G31" si="8">F29*D29</f>
        <v>208</v>
      </c>
      <c r="H29" s="88">
        <f t="shared" ref="H29:H31" si="9">G29/$G$83</f>
        <v>2.0799999999999998E-3</v>
      </c>
      <c r="I29" s="94"/>
      <c r="J29" s="90"/>
      <c r="K29" s="1"/>
      <c r="L29" s="1"/>
      <c r="M29" s="1"/>
      <c r="N29" s="1"/>
    </row>
    <row r="30" spans="1:14" ht="30">
      <c r="A30" s="25"/>
      <c r="B30" s="53" t="s">
        <v>75</v>
      </c>
      <c r="C30" s="15" t="s">
        <v>21</v>
      </c>
      <c r="D30" s="15">
        <v>4</v>
      </c>
      <c r="E30" s="18">
        <v>40</v>
      </c>
      <c r="F30" s="22">
        <f t="shared" si="7"/>
        <v>52</v>
      </c>
      <c r="G30" s="23">
        <f t="shared" si="8"/>
        <v>208</v>
      </c>
      <c r="H30" s="88">
        <f t="shared" si="9"/>
        <v>2.0799999999999998E-3</v>
      </c>
      <c r="I30" s="94"/>
      <c r="J30" s="97"/>
      <c r="K30" s="1"/>
      <c r="L30" s="1"/>
      <c r="M30" s="1"/>
      <c r="N30" s="1"/>
    </row>
    <row r="31" spans="1:14" ht="30">
      <c r="A31" s="25"/>
      <c r="B31" s="53" t="s">
        <v>91</v>
      </c>
      <c r="C31" s="15" t="s">
        <v>21</v>
      </c>
      <c r="D31" s="15">
        <v>1</v>
      </c>
      <c r="E31" s="18">
        <v>50</v>
      </c>
      <c r="F31" s="22">
        <f t="shared" si="7"/>
        <v>65</v>
      </c>
      <c r="G31" s="23">
        <f t="shared" si="8"/>
        <v>65</v>
      </c>
      <c r="H31" s="88">
        <f t="shared" si="9"/>
        <v>6.4999999999999997E-4</v>
      </c>
      <c r="I31" s="94"/>
      <c r="J31" s="97"/>
      <c r="K31" s="1"/>
      <c r="L31" s="1"/>
      <c r="M31" s="1"/>
      <c r="N31" s="1"/>
    </row>
    <row r="32" spans="1:14" s="80" customFormat="1">
      <c r="A32" s="72">
        <v>6</v>
      </c>
      <c r="B32" s="73" t="s">
        <v>70</v>
      </c>
      <c r="C32" s="75"/>
      <c r="D32" s="75"/>
      <c r="E32" s="78"/>
      <c r="F32" s="78"/>
      <c r="G32" s="78"/>
      <c r="H32" s="91"/>
      <c r="I32" s="75"/>
      <c r="J32" s="96">
        <f>SUM(G35:G38)</f>
        <v>1586</v>
      </c>
      <c r="K32" s="81"/>
      <c r="L32" s="81"/>
      <c r="M32" s="81"/>
      <c r="N32" s="81"/>
    </row>
    <row r="33" spans="1:14">
      <c r="A33" s="25"/>
      <c r="B33" s="66" t="s">
        <v>69</v>
      </c>
      <c r="C33" s="15"/>
      <c r="D33" s="15"/>
      <c r="E33" s="18"/>
      <c r="F33" s="22"/>
      <c r="G33" s="23"/>
      <c r="H33" s="88"/>
      <c r="I33" s="94"/>
      <c r="J33" s="90"/>
      <c r="K33" s="1"/>
      <c r="L33" s="1"/>
      <c r="M33" s="1"/>
      <c r="N33" s="1"/>
    </row>
    <row r="34" spans="1:14">
      <c r="A34" s="25"/>
      <c r="B34" s="16" t="s">
        <v>35</v>
      </c>
      <c r="C34" s="15"/>
      <c r="D34" s="15"/>
      <c r="E34" s="18"/>
      <c r="F34" s="22"/>
      <c r="G34" s="23"/>
      <c r="H34" s="88"/>
      <c r="I34" s="94"/>
      <c r="J34" s="90"/>
      <c r="K34" s="1"/>
      <c r="L34" s="1"/>
      <c r="M34" s="1"/>
      <c r="N34" s="1"/>
    </row>
    <row r="35" spans="1:14">
      <c r="A35" s="25"/>
      <c r="B35" s="16" t="s">
        <v>36</v>
      </c>
      <c r="C35" s="15" t="s">
        <v>5</v>
      </c>
      <c r="D35" s="15">
        <v>8</v>
      </c>
      <c r="E35" s="18">
        <v>15</v>
      </c>
      <c r="F35" s="22">
        <f t="shared" si="1"/>
        <v>19.5</v>
      </c>
      <c r="G35" s="23">
        <f t="shared" si="0"/>
        <v>156</v>
      </c>
      <c r="H35" s="88">
        <f>G35/$G$83</f>
        <v>1.56E-3</v>
      </c>
      <c r="I35" s="94"/>
      <c r="J35" s="90"/>
      <c r="K35" s="1"/>
      <c r="L35" s="1"/>
      <c r="M35" s="1"/>
      <c r="N35" s="1"/>
    </row>
    <row r="36" spans="1:14" ht="24.75">
      <c r="A36" s="25"/>
      <c r="B36" s="61" t="s">
        <v>37</v>
      </c>
      <c r="C36" s="15" t="s">
        <v>5</v>
      </c>
      <c r="D36" s="15">
        <v>3</v>
      </c>
      <c r="E36" s="18">
        <v>150</v>
      </c>
      <c r="F36" s="22">
        <f t="shared" ref="F36:F47" si="10">E36*1.3</f>
        <v>195</v>
      </c>
      <c r="G36" s="23">
        <f t="shared" si="0"/>
        <v>585</v>
      </c>
      <c r="H36" s="88">
        <f>G36/$G$83</f>
        <v>5.8500000000000002E-3</v>
      </c>
      <c r="I36" s="94"/>
      <c r="J36" s="90"/>
      <c r="K36" s="1"/>
      <c r="L36" s="1"/>
      <c r="M36" s="1"/>
      <c r="N36" s="1"/>
    </row>
    <row r="37" spans="1:14">
      <c r="A37" s="25"/>
      <c r="B37" s="16" t="s">
        <v>38</v>
      </c>
      <c r="C37" s="15" t="s">
        <v>21</v>
      </c>
      <c r="D37" s="15">
        <v>1</v>
      </c>
      <c r="E37" s="18">
        <v>400</v>
      </c>
      <c r="F37" s="22">
        <f t="shared" si="10"/>
        <v>520</v>
      </c>
      <c r="G37" s="23">
        <f t="shared" si="0"/>
        <v>520</v>
      </c>
      <c r="H37" s="88">
        <f>G37/$G$83</f>
        <v>5.1999999999999998E-3</v>
      </c>
      <c r="I37" s="94"/>
      <c r="J37" s="90"/>
      <c r="K37" s="1"/>
      <c r="L37" s="1"/>
      <c r="M37" s="1"/>
      <c r="N37" s="1"/>
    </row>
    <row r="38" spans="1:14">
      <c r="A38" s="25"/>
      <c r="B38" s="16" t="s">
        <v>39</v>
      </c>
      <c r="C38" s="15" t="s">
        <v>5</v>
      </c>
      <c r="D38" s="15">
        <v>10</v>
      </c>
      <c r="E38" s="18">
        <v>25</v>
      </c>
      <c r="F38" s="22">
        <f t="shared" si="10"/>
        <v>32.5</v>
      </c>
      <c r="G38" s="23">
        <f t="shared" si="0"/>
        <v>325</v>
      </c>
      <c r="H38" s="88">
        <f>G38/$G$83</f>
        <v>3.2499999999999999E-3</v>
      </c>
      <c r="I38" s="94"/>
      <c r="J38" s="90"/>
      <c r="K38" s="1"/>
      <c r="L38" s="1"/>
      <c r="M38" s="1"/>
      <c r="N38" s="1"/>
    </row>
    <row r="39" spans="1:14" s="80" customFormat="1">
      <c r="A39" s="72">
        <v>7</v>
      </c>
      <c r="B39" s="73" t="s">
        <v>119</v>
      </c>
      <c r="C39" s="75"/>
      <c r="D39" s="75"/>
      <c r="E39" s="78"/>
      <c r="F39" s="78">
        <f t="shared" si="10"/>
        <v>0</v>
      </c>
      <c r="G39" s="78">
        <f t="shared" si="0"/>
        <v>0</v>
      </c>
      <c r="H39" s="91"/>
      <c r="I39" s="75"/>
      <c r="J39" s="96">
        <f>SUM(G40)</f>
        <v>487.5</v>
      </c>
      <c r="K39" s="81"/>
      <c r="L39" s="81"/>
      <c r="M39" s="81"/>
      <c r="N39" s="81"/>
    </row>
    <row r="40" spans="1:14">
      <c r="A40" s="25"/>
      <c r="B40" s="16" t="s">
        <v>40</v>
      </c>
      <c r="C40" s="15" t="s">
        <v>5</v>
      </c>
      <c r="D40" s="15">
        <v>25</v>
      </c>
      <c r="E40" s="18">
        <v>15</v>
      </c>
      <c r="F40" s="22">
        <f t="shared" si="10"/>
        <v>19.5</v>
      </c>
      <c r="G40" s="23">
        <f t="shared" si="0"/>
        <v>487.5</v>
      </c>
      <c r="H40" s="88">
        <f>G40/$G$83</f>
        <v>4.875E-3</v>
      </c>
      <c r="I40" s="94"/>
      <c r="J40" s="90"/>
      <c r="K40" s="1"/>
      <c r="L40" s="1"/>
      <c r="M40" s="1"/>
      <c r="N40" s="1"/>
    </row>
    <row r="41" spans="1:14" s="80" customFormat="1">
      <c r="A41" s="72">
        <v>8</v>
      </c>
      <c r="B41" s="73" t="s">
        <v>120</v>
      </c>
      <c r="C41" s="75"/>
      <c r="D41" s="75"/>
      <c r="E41" s="78"/>
      <c r="F41" s="78">
        <f t="shared" si="10"/>
        <v>0</v>
      </c>
      <c r="G41" s="78">
        <f t="shared" si="0"/>
        <v>0</v>
      </c>
      <c r="H41" s="91"/>
      <c r="I41" s="75"/>
      <c r="J41" s="96">
        <f>SUM(G42:G44)</f>
        <v>4290</v>
      </c>
      <c r="K41" s="81"/>
      <c r="L41" s="81"/>
      <c r="M41" s="81"/>
      <c r="N41" s="81"/>
    </row>
    <row r="42" spans="1:14" ht="24.75">
      <c r="A42" s="25"/>
      <c r="B42" s="61" t="s">
        <v>41</v>
      </c>
      <c r="C42" s="15" t="s">
        <v>5</v>
      </c>
      <c r="D42" s="15">
        <v>3</v>
      </c>
      <c r="E42" s="18">
        <v>300</v>
      </c>
      <c r="F42" s="22">
        <f t="shared" si="10"/>
        <v>390</v>
      </c>
      <c r="G42" s="23">
        <f t="shared" si="0"/>
        <v>1170</v>
      </c>
      <c r="H42" s="88">
        <f>G42/$G$83</f>
        <v>1.17E-2</v>
      </c>
      <c r="I42" s="94"/>
      <c r="J42" s="90"/>
      <c r="K42" s="1"/>
      <c r="L42" s="1"/>
      <c r="M42" s="1"/>
      <c r="N42" s="1"/>
    </row>
    <row r="43" spans="1:14" ht="36.75">
      <c r="A43" s="25"/>
      <c r="B43" s="67" t="s">
        <v>76</v>
      </c>
      <c r="C43" s="15" t="s">
        <v>29</v>
      </c>
      <c r="D43" s="15">
        <v>80</v>
      </c>
      <c r="E43" s="18">
        <v>30</v>
      </c>
      <c r="F43" s="22">
        <f t="shared" si="10"/>
        <v>39</v>
      </c>
      <c r="G43" s="23">
        <f t="shared" si="0"/>
        <v>3120</v>
      </c>
      <c r="H43" s="88">
        <f>G43/$G$83</f>
        <v>3.1199999999999999E-2</v>
      </c>
      <c r="I43" s="94"/>
      <c r="J43" s="90"/>
      <c r="K43" s="1"/>
      <c r="L43" s="1"/>
      <c r="M43" s="1"/>
      <c r="N43" s="1"/>
    </row>
    <row r="44" spans="1:14">
      <c r="A44" s="25"/>
      <c r="B44" s="61"/>
      <c r="C44" s="15"/>
      <c r="D44" s="15"/>
      <c r="E44" s="18"/>
      <c r="F44" s="22"/>
      <c r="G44" s="23"/>
      <c r="H44" s="88"/>
      <c r="I44" s="94"/>
      <c r="J44" s="90"/>
      <c r="K44" s="1"/>
      <c r="L44" s="1"/>
      <c r="M44" s="1"/>
      <c r="N44" s="1"/>
    </row>
    <row r="45" spans="1:14" s="80" customFormat="1">
      <c r="A45" s="72">
        <v>9</v>
      </c>
      <c r="B45" s="73" t="s">
        <v>121</v>
      </c>
      <c r="C45" s="75"/>
      <c r="D45" s="75"/>
      <c r="E45" s="78"/>
      <c r="F45" s="78">
        <f t="shared" si="10"/>
        <v>0</v>
      </c>
      <c r="G45" s="78"/>
      <c r="H45" s="91"/>
      <c r="I45" s="75"/>
      <c r="J45" s="96">
        <f>SUM(G47:G49)</f>
        <v>1040</v>
      </c>
      <c r="K45" s="81"/>
      <c r="L45" s="81"/>
      <c r="M45" s="81"/>
      <c r="N45" s="81"/>
    </row>
    <row r="46" spans="1:14">
      <c r="A46" s="25"/>
      <c r="B46" s="66" t="s">
        <v>77</v>
      </c>
      <c r="C46" s="15"/>
      <c r="D46" s="15"/>
      <c r="E46" s="18"/>
      <c r="F46" s="22"/>
      <c r="G46" s="23"/>
      <c r="H46" s="88"/>
      <c r="I46" s="94"/>
      <c r="J46" s="90"/>
      <c r="K46" s="1"/>
      <c r="L46" s="1"/>
      <c r="M46" s="1"/>
      <c r="N46" s="1"/>
    </row>
    <row r="47" spans="1:14" ht="36">
      <c r="A47" s="25"/>
      <c r="B47" s="56" t="s">
        <v>130</v>
      </c>
      <c r="C47" s="15" t="s">
        <v>5</v>
      </c>
      <c r="D47" s="15">
        <v>2.5</v>
      </c>
      <c r="E47" s="17">
        <v>200</v>
      </c>
      <c r="F47" s="22">
        <f t="shared" si="10"/>
        <v>260</v>
      </c>
      <c r="G47" s="23">
        <f t="shared" si="0"/>
        <v>650</v>
      </c>
      <c r="H47" s="88">
        <f>G47/$G$83</f>
        <v>6.4999999999999997E-3</v>
      </c>
      <c r="I47" s="94"/>
      <c r="J47" s="90"/>
      <c r="K47" s="1"/>
      <c r="L47" s="1"/>
      <c r="M47" s="1"/>
      <c r="N47" s="1"/>
    </row>
    <row r="48" spans="1:14">
      <c r="A48" s="25"/>
      <c r="B48" s="56" t="s">
        <v>124</v>
      </c>
      <c r="C48" s="15" t="s">
        <v>21</v>
      </c>
      <c r="D48" s="15">
        <v>1</v>
      </c>
      <c r="E48" s="17">
        <v>300</v>
      </c>
      <c r="F48" s="22">
        <f t="shared" ref="F48" si="11">E48*1.3</f>
        <v>390</v>
      </c>
      <c r="G48" s="23">
        <f t="shared" ref="G48" si="12">F48*D48</f>
        <v>390</v>
      </c>
      <c r="H48" s="88"/>
      <c r="I48" s="94"/>
      <c r="J48" s="90"/>
      <c r="K48" s="1"/>
      <c r="L48" s="1"/>
      <c r="M48" s="1"/>
      <c r="N48" s="1"/>
    </row>
    <row r="49" spans="1:14" s="80" customFormat="1">
      <c r="A49" s="72">
        <v>10</v>
      </c>
      <c r="B49" s="73" t="s">
        <v>122</v>
      </c>
      <c r="C49" s="75"/>
      <c r="D49" s="75"/>
      <c r="E49" s="82"/>
      <c r="F49" s="78"/>
      <c r="G49" s="78"/>
      <c r="H49" s="91"/>
      <c r="I49" s="75"/>
      <c r="J49" s="90">
        <f>SUM(G51)</f>
        <v>585</v>
      </c>
      <c r="K49" s="81"/>
      <c r="L49" s="81"/>
      <c r="M49" s="81"/>
      <c r="N49" s="81"/>
    </row>
    <row r="50" spans="1:14">
      <c r="A50" s="25"/>
      <c r="B50" s="66" t="s">
        <v>77</v>
      </c>
      <c r="C50" s="15"/>
      <c r="D50" s="15"/>
      <c r="E50" s="17"/>
      <c r="F50" s="22"/>
      <c r="G50" s="23"/>
      <c r="H50" s="88"/>
      <c r="I50" s="94"/>
      <c r="J50" s="118"/>
      <c r="K50" s="1"/>
      <c r="L50" s="1"/>
      <c r="M50" s="1"/>
      <c r="N50" s="1"/>
    </row>
    <row r="51" spans="1:14">
      <c r="A51" s="25"/>
      <c r="B51" s="56" t="s">
        <v>42</v>
      </c>
      <c r="C51" s="15" t="s">
        <v>5</v>
      </c>
      <c r="D51" s="15">
        <v>2.5</v>
      </c>
      <c r="E51" s="17">
        <v>180</v>
      </c>
      <c r="F51" s="22">
        <f t="shared" ref="F51" si="13">E51*1.3</f>
        <v>234</v>
      </c>
      <c r="G51" s="23">
        <f t="shared" si="0"/>
        <v>585</v>
      </c>
      <c r="H51" s="88">
        <f>G51/$G$83</f>
        <v>5.8500000000000002E-3</v>
      </c>
      <c r="I51" s="94"/>
      <c r="J51" s="90"/>
      <c r="K51" s="1"/>
      <c r="L51" s="1"/>
      <c r="M51" s="1"/>
      <c r="N51" s="1"/>
    </row>
    <row r="52" spans="1:14" s="80" customFormat="1">
      <c r="A52" s="72">
        <v>11</v>
      </c>
      <c r="B52" s="73" t="s">
        <v>123</v>
      </c>
      <c r="C52" s="75"/>
      <c r="D52" s="75"/>
      <c r="E52" s="82"/>
      <c r="F52" s="78"/>
      <c r="G52" s="78"/>
      <c r="H52" s="91"/>
      <c r="I52" s="75"/>
      <c r="J52" s="90">
        <f>SUM(G54)</f>
        <v>2600</v>
      </c>
      <c r="K52" s="81"/>
      <c r="L52" s="81"/>
      <c r="M52" s="81"/>
      <c r="N52" s="81"/>
    </row>
    <row r="53" spans="1:14">
      <c r="A53" s="25"/>
      <c r="B53" s="68" t="s">
        <v>78</v>
      </c>
      <c r="C53" s="15"/>
      <c r="D53" s="15"/>
      <c r="E53" s="17"/>
      <c r="F53" s="22"/>
      <c r="G53" s="23"/>
      <c r="H53" s="88"/>
      <c r="I53" s="94"/>
      <c r="K53" s="1"/>
      <c r="L53" s="1"/>
      <c r="M53" s="1"/>
      <c r="N53" s="1"/>
    </row>
    <row r="54" spans="1:14" ht="48">
      <c r="A54" s="25"/>
      <c r="B54" s="56" t="s">
        <v>79</v>
      </c>
      <c r="C54" s="15" t="s">
        <v>43</v>
      </c>
      <c r="D54" s="15">
        <v>1</v>
      </c>
      <c r="E54" s="17">
        <v>2000</v>
      </c>
      <c r="F54" s="22">
        <f t="shared" ref="F54" si="14">E54*1.3</f>
        <v>2600</v>
      </c>
      <c r="G54" s="23">
        <f t="shared" si="0"/>
        <v>2600</v>
      </c>
      <c r="H54" s="88">
        <f>G54/$G$83</f>
        <v>2.5999999999999999E-2</v>
      </c>
      <c r="I54" s="94"/>
      <c r="J54" s="90"/>
      <c r="K54" s="1"/>
      <c r="L54" s="1"/>
      <c r="M54" s="1"/>
      <c r="N54" s="1"/>
    </row>
    <row r="55" spans="1:14">
      <c r="A55" s="25"/>
      <c r="B55" s="56"/>
      <c r="C55" s="15"/>
      <c r="D55" s="15"/>
      <c r="E55" s="17"/>
      <c r="F55" s="22"/>
      <c r="G55" s="23"/>
      <c r="H55" s="88"/>
      <c r="I55" s="94"/>
      <c r="J55" s="90"/>
      <c r="K55" s="1"/>
      <c r="L55" s="1"/>
      <c r="M55" s="1"/>
      <c r="N55" s="1"/>
    </row>
    <row r="56" spans="1:14" s="80" customFormat="1">
      <c r="A56" s="72">
        <v>12</v>
      </c>
      <c r="B56" s="79" t="s">
        <v>44</v>
      </c>
      <c r="C56" s="74"/>
      <c r="D56" s="75"/>
      <c r="E56" s="82"/>
      <c r="F56" s="78"/>
      <c r="G56" s="78"/>
      <c r="H56" s="91"/>
      <c r="I56" s="75"/>
      <c r="J56" s="96">
        <f>SUM(G58:G60)</f>
        <v>21840</v>
      </c>
      <c r="K56" s="81"/>
      <c r="L56" s="81"/>
      <c r="M56" s="81"/>
      <c r="N56" s="81"/>
    </row>
    <row r="57" spans="1:14">
      <c r="A57" s="25"/>
      <c r="B57" s="69" t="s">
        <v>82</v>
      </c>
      <c r="C57" s="14"/>
      <c r="D57" s="15"/>
      <c r="E57" s="17"/>
      <c r="F57" s="22"/>
      <c r="G57" s="23"/>
      <c r="H57" s="88"/>
      <c r="I57" s="94"/>
      <c r="J57" s="90"/>
      <c r="K57" s="1"/>
      <c r="L57" s="1"/>
      <c r="M57" s="1"/>
      <c r="N57" s="1"/>
    </row>
    <row r="58" spans="1:14" ht="36">
      <c r="A58" s="25"/>
      <c r="B58" s="56" t="s">
        <v>45</v>
      </c>
      <c r="C58" s="14"/>
      <c r="D58" s="15"/>
      <c r="E58" s="17"/>
      <c r="F58" s="22"/>
      <c r="G58" s="23"/>
      <c r="H58" s="88"/>
      <c r="I58" s="94"/>
      <c r="J58" s="90"/>
      <c r="K58" s="1"/>
      <c r="L58" s="1"/>
      <c r="M58" s="1"/>
      <c r="N58" s="1"/>
    </row>
    <row r="59" spans="1:14">
      <c r="A59" s="25"/>
      <c r="B59" s="56" t="s">
        <v>46</v>
      </c>
      <c r="C59" s="14" t="s">
        <v>5</v>
      </c>
      <c r="D59" s="15">
        <v>280</v>
      </c>
      <c r="E59" s="17">
        <v>60</v>
      </c>
      <c r="F59" s="22">
        <f t="shared" ref="F59:F63" si="15">E59*1.3</f>
        <v>78</v>
      </c>
      <c r="G59" s="23">
        <f t="shared" ref="G59" si="16">F59*D59</f>
        <v>21840</v>
      </c>
      <c r="H59" s="88">
        <f>G59/$G$83</f>
        <v>0.21840000000000001</v>
      </c>
      <c r="I59" s="94"/>
      <c r="J59" s="90"/>
      <c r="K59" s="1"/>
      <c r="L59" s="1"/>
      <c r="M59" s="1"/>
      <c r="N59" s="1"/>
    </row>
    <row r="60" spans="1:14" s="80" customFormat="1">
      <c r="A60" s="72">
        <v>13</v>
      </c>
      <c r="B60" s="79" t="s">
        <v>83</v>
      </c>
      <c r="C60" s="74"/>
      <c r="D60" s="75"/>
      <c r="E60" s="82"/>
      <c r="F60" s="78"/>
      <c r="G60" s="78"/>
      <c r="H60" s="91"/>
      <c r="I60" s="75"/>
      <c r="J60" s="96">
        <f>SUM(G61:G64)</f>
        <v>38480</v>
      </c>
      <c r="K60" s="81"/>
      <c r="L60" s="81"/>
      <c r="M60" s="81"/>
      <c r="N60" s="81"/>
    </row>
    <row r="61" spans="1:14" ht="48" customHeight="1">
      <c r="A61" s="25"/>
      <c r="B61" s="56" t="s">
        <v>131</v>
      </c>
      <c r="C61" s="14"/>
      <c r="D61" s="15"/>
      <c r="E61" s="17"/>
      <c r="F61" s="22"/>
      <c r="G61" s="23"/>
      <c r="H61" s="88"/>
      <c r="I61" s="94"/>
      <c r="J61" s="90"/>
      <c r="K61" s="1"/>
      <c r="L61" s="1"/>
      <c r="M61" s="1"/>
      <c r="N61" s="1"/>
    </row>
    <row r="62" spans="1:14">
      <c r="A62" s="62" t="s">
        <v>47</v>
      </c>
      <c r="B62" s="56" t="s">
        <v>49</v>
      </c>
      <c r="C62" s="14" t="s">
        <v>5</v>
      </c>
      <c r="D62" s="15">
        <v>660</v>
      </c>
      <c r="E62" s="17">
        <v>10</v>
      </c>
      <c r="F62" s="22">
        <f t="shared" si="15"/>
        <v>13</v>
      </c>
      <c r="G62" s="23">
        <f t="shared" ref="G62:G63" si="17">F62*D62</f>
        <v>8580</v>
      </c>
      <c r="H62" s="88">
        <f>G62/$G$83</f>
        <v>8.5800000000000001E-2</v>
      </c>
      <c r="I62" s="94"/>
      <c r="J62" s="90"/>
      <c r="K62" s="1"/>
      <c r="L62" s="1"/>
      <c r="M62" s="1"/>
      <c r="N62" s="1"/>
    </row>
    <row r="63" spans="1:14" ht="24">
      <c r="A63" s="62" t="s">
        <v>48</v>
      </c>
      <c r="B63" s="56" t="s">
        <v>50</v>
      </c>
      <c r="C63" s="14" t="s">
        <v>5</v>
      </c>
      <c r="D63" s="15">
        <v>1800</v>
      </c>
      <c r="E63" s="22">
        <v>10</v>
      </c>
      <c r="F63" s="22">
        <f t="shared" si="15"/>
        <v>13</v>
      </c>
      <c r="G63" s="23">
        <f t="shared" si="17"/>
        <v>23400</v>
      </c>
      <c r="H63" s="88">
        <f>G63/$G$83</f>
        <v>0.23400000000000001</v>
      </c>
      <c r="I63" s="94"/>
      <c r="J63" s="98"/>
      <c r="K63" s="6"/>
      <c r="L63" s="1"/>
      <c r="M63" s="1"/>
      <c r="N63" s="1"/>
    </row>
    <row r="64" spans="1:14" ht="24">
      <c r="A64" s="62" t="s">
        <v>80</v>
      </c>
      <c r="B64" s="56" t="s">
        <v>81</v>
      </c>
      <c r="C64" s="14" t="s">
        <v>5</v>
      </c>
      <c r="D64" s="15">
        <v>500</v>
      </c>
      <c r="E64" s="22">
        <v>10</v>
      </c>
      <c r="F64" s="22">
        <f t="shared" ref="F64" si="18">E64*1.3</f>
        <v>13</v>
      </c>
      <c r="G64" s="23">
        <f t="shared" ref="G64:G72" si="19">F64*D64</f>
        <v>6500</v>
      </c>
      <c r="H64" s="88">
        <f>G64/$G$83</f>
        <v>6.5000000000000002E-2</v>
      </c>
      <c r="I64" s="94"/>
      <c r="J64" s="98"/>
      <c r="K64" s="1"/>
      <c r="L64" s="1"/>
      <c r="M64" s="1"/>
      <c r="N64" s="1"/>
    </row>
    <row r="65" spans="1:14">
      <c r="A65" s="62"/>
      <c r="B65" s="51"/>
      <c r="C65" s="14"/>
      <c r="D65" s="15"/>
      <c r="E65" s="17"/>
      <c r="F65" s="22"/>
      <c r="G65" s="23"/>
      <c r="H65" s="88"/>
      <c r="I65" s="94"/>
      <c r="J65" s="98"/>
      <c r="K65" s="1"/>
      <c r="L65" s="1"/>
      <c r="M65" s="1"/>
      <c r="N65" s="1"/>
    </row>
    <row r="66" spans="1:14" s="80" customFormat="1">
      <c r="A66" s="99">
        <v>14</v>
      </c>
      <c r="B66" s="79" t="s">
        <v>52</v>
      </c>
      <c r="C66" s="74"/>
      <c r="D66" s="75"/>
      <c r="E66" s="82"/>
      <c r="F66" s="78"/>
      <c r="G66" s="78"/>
      <c r="H66" s="91"/>
      <c r="I66" s="75"/>
      <c r="J66" s="96">
        <f>SUM(G68:G72)</f>
        <v>16608.8</v>
      </c>
      <c r="K66" s="81"/>
      <c r="L66" s="81"/>
      <c r="M66" s="81"/>
      <c r="N66" s="81"/>
    </row>
    <row r="67" spans="1:14">
      <c r="A67" s="100"/>
      <c r="B67" s="69" t="s">
        <v>84</v>
      </c>
      <c r="C67" s="14"/>
      <c r="D67" s="15"/>
      <c r="E67" s="17"/>
      <c r="F67" s="22"/>
      <c r="G67" s="23"/>
      <c r="H67" s="88"/>
      <c r="I67" s="94"/>
      <c r="J67" s="98"/>
      <c r="K67" s="1"/>
      <c r="L67" s="1"/>
      <c r="M67" s="1"/>
      <c r="N67" s="1"/>
    </row>
    <row r="68" spans="1:14">
      <c r="A68" s="101" t="s">
        <v>57</v>
      </c>
      <c r="B68" s="56" t="s">
        <v>53</v>
      </c>
      <c r="C68" s="14" t="s">
        <v>5</v>
      </c>
      <c r="D68" s="15">
        <f>7.6*12.6</f>
        <v>95.759999999999991</v>
      </c>
      <c r="E68" s="17">
        <v>100</v>
      </c>
      <c r="F68" s="22">
        <f t="shared" ref="F68:F72" si="20">E68*1.3</f>
        <v>130</v>
      </c>
      <c r="G68" s="23">
        <f t="shared" si="19"/>
        <v>12448.8</v>
      </c>
      <c r="H68" s="88">
        <f>G68/$G$83</f>
        <v>0.12448799999999999</v>
      </c>
      <c r="I68" s="94"/>
      <c r="J68" s="98"/>
      <c r="K68" s="1"/>
      <c r="L68" s="1"/>
      <c r="M68" s="1"/>
      <c r="N68" s="1"/>
    </row>
    <row r="69" spans="1:14">
      <c r="A69" s="101" t="s">
        <v>58</v>
      </c>
      <c r="B69" s="56" t="s">
        <v>54</v>
      </c>
      <c r="C69" s="14" t="s">
        <v>55</v>
      </c>
      <c r="D69" s="15">
        <v>1</v>
      </c>
      <c r="E69" s="17">
        <v>1000</v>
      </c>
      <c r="F69" s="22">
        <f t="shared" si="20"/>
        <v>1300</v>
      </c>
      <c r="G69" s="17">
        <f t="shared" si="19"/>
        <v>1300</v>
      </c>
      <c r="H69" s="88">
        <f>G69/$G$83</f>
        <v>1.2999999999999999E-2</v>
      </c>
      <c r="I69" s="94"/>
      <c r="J69" s="98"/>
      <c r="K69" s="1"/>
      <c r="L69" s="1"/>
      <c r="M69" s="1"/>
      <c r="N69" s="1"/>
    </row>
    <row r="70" spans="1:14">
      <c r="A70" s="101" t="s">
        <v>59</v>
      </c>
      <c r="B70" s="56" t="s">
        <v>56</v>
      </c>
      <c r="C70" s="14" t="s">
        <v>55</v>
      </c>
      <c r="D70" s="15">
        <v>1</v>
      </c>
      <c r="E70" s="17">
        <v>1000</v>
      </c>
      <c r="F70" s="22">
        <f t="shared" si="20"/>
        <v>1300</v>
      </c>
      <c r="G70" s="17">
        <f t="shared" si="19"/>
        <v>1300</v>
      </c>
      <c r="H70" s="88">
        <f>G70/$G$83</f>
        <v>1.2999999999999999E-2</v>
      </c>
      <c r="I70" s="94"/>
      <c r="J70" s="98"/>
      <c r="K70" s="1"/>
      <c r="L70" s="1"/>
      <c r="M70" s="1"/>
      <c r="N70" s="1"/>
    </row>
    <row r="71" spans="1:14" ht="24">
      <c r="A71" s="101"/>
      <c r="B71" s="56" t="s">
        <v>85</v>
      </c>
      <c r="C71" s="14" t="s">
        <v>29</v>
      </c>
      <c r="D71" s="15">
        <v>4</v>
      </c>
      <c r="E71" s="17">
        <v>50</v>
      </c>
      <c r="F71" s="22">
        <f t="shared" si="20"/>
        <v>65</v>
      </c>
      <c r="G71" s="17">
        <f t="shared" si="19"/>
        <v>260</v>
      </c>
      <c r="H71" s="88">
        <f>G71/$G$83</f>
        <v>2.5999999999999999E-3</v>
      </c>
      <c r="I71" s="94"/>
      <c r="J71" s="98"/>
      <c r="K71" s="1"/>
      <c r="L71" s="1"/>
      <c r="M71" s="1"/>
      <c r="N71" s="1"/>
    </row>
    <row r="72" spans="1:14">
      <c r="A72" s="101" t="s">
        <v>60</v>
      </c>
      <c r="B72" s="56" t="s">
        <v>86</v>
      </c>
      <c r="C72" s="14" t="s">
        <v>55</v>
      </c>
      <c r="D72" s="15">
        <v>1</v>
      </c>
      <c r="E72" s="17">
        <v>1000</v>
      </c>
      <c r="F72" s="22">
        <f t="shared" si="20"/>
        <v>1300</v>
      </c>
      <c r="G72" s="17">
        <f t="shared" si="19"/>
        <v>1300</v>
      </c>
      <c r="H72" s="88">
        <f>G72/$G$83</f>
        <v>1.2999999999999999E-2</v>
      </c>
      <c r="I72" s="94"/>
      <c r="J72" s="98"/>
      <c r="K72" s="1"/>
      <c r="L72" s="1"/>
      <c r="M72" s="1"/>
      <c r="N72" s="1"/>
    </row>
    <row r="73" spans="1:14">
      <c r="A73" s="101"/>
      <c r="B73" s="56"/>
      <c r="C73" s="14"/>
      <c r="D73" s="15"/>
      <c r="E73" s="17"/>
      <c r="F73" s="22"/>
      <c r="G73" s="17"/>
      <c r="H73" s="88"/>
      <c r="I73" s="94"/>
      <c r="J73" s="98"/>
      <c r="K73" s="1"/>
      <c r="L73" s="1"/>
      <c r="M73" s="1"/>
      <c r="N73" s="1"/>
    </row>
    <row r="74" spans="1:14" s="80" customFormat="1">
      <c r="A74" s="99">
        <v>15</v>
      </c>
      <c r="B74" s="79" t="s">
        <v>88</v>
      </c>
      <c r="C74" s="74"/>
      <c r="D74" s="75"/>
      <c r="E74" s="82"/>
      <c r="F74" s="78"/>
      <c r="G74" s="82"/>
      <c r="H74" s="91"/>
      <c r="I74" s="75"/>
      <c r="J74" s="96">
        <f>SUM(G75:G77)</f>
        <v>2119</v>
      </c>
      <c r="K74" s="81"/>
      <c r="L74" s="81"/>
      <c r="M74" s="81"/>
      <c r="N74" s="81"/>
    </row>
    <row r="75" spans="1:14">
      <c r="A75" s="100"/>
      <c r="B75" s="69" t="s">
        <v>87</v>
      </c>
      <c r="C75" s="14"/>
      <c r="D75" s="15"/>
      <c r="E75" s="17"/>
      <c r="F75" s="22"/>
      <c r="G75" s="17"/>
      <c r="H75" s="88"/>
      <c r="I75" s="94"/>
      <c r="J75" s="98"/>
      <c r="K75" s="1"/>
      <c r="L75" s="1"/>
      <c r="M75" s="1"/>
      <c r="N75" s="1"/>
    </row>
    <row r="76" spans="1:14">
      <c r="A76" s="100"/>
      <c r="B76" s="56" t="s">
        <v>89</v>
      </c>
      <c r="C76" s="14" t="s">
        <v>5</v>
      </c>
      <c r="D76" s="14">
        <f>3.5*4</f>
        <v>14</v>
      </c>
      <c r="E76" s="17">
        <v>45</v>
      </c>
      <c r="F76" s="22">
        <f t="shared" ref="F76" si="21">E76*1.3</f>
        <v>58.5</v>
      </c>
      <c r="G76" s="17">
        <f t="shared" ref="G76" si="22">F76*D76</f>
        <v>819</v>
      </c>
      <c r="H76" s="88">
        <f t="shared" ref="H76" si="23">G76/$G$83</f>
        <v>8.1899999999999994E-3</v>
      </c>
      <c r="I76" s="94"/>
      <c r="J76" s="98"/>
      <c r="K76" s="1"/>
      <c r="L76" s="1"/>
      <c r="M76" s="1"/>
      <c r="N76" s="1"/>
    </row>
    <row r="77" spans="1:14">
      <c r="A77" s="100"/>
      <c r="B77" s="56" t="s">
        <v>61</v>
      </c>
      <c r="C77" s="14" t="s">
        <v>5</v>
      </c>
      <c r="D77" s="15">
        <v>50</v>
      </c>
      <c r="E77" s="17">
        <v>20</v>
      </c>
      <c r="F77" s="22">
        <f t="shared" ref="F77" si="24">E77*1.3</f>
        <v>26</v>
      </c>
      <c r="G77" s="17">
        <f t="shared" ref="G77" si="25">F77*D77</f>
        <v>1300</v>
      </c>
      <c r="H77" s="88">
        <f>G77/$G$83</f>
        <v>1.2999999999999999E-2</v>
      </c>
      <c r="I77" s="94"/>
      <c r="J77" s="98"/>
      <c r="K77" s="1"/>
      <c r="L77" s="1"/>
      <c r="M77" s="1"/>
      <c r="N77" s="1"/>
    </row>
    <row r="78" spans="1:14" s="80" customFormat="1">
      <c r="A78" s="99">
        <v>16</v>
      </c>
      <c r="B78" s="79" t="s">
        <v>93</v>
      </c>
      <c r="C78" s="74"/>
      <c r="D78" s="75"/>
      <c r="E78" s="82"/>
      <c r="F78" s="78"/>
      <c r="G78" s="82"/>
      <c r="H78" s="91"/>
      <c r="I78" s="75"/>
      <c r="J78" s="96">
        <f>SUM(G80)</f>
        <v>780</v>
      </c>
      <c r="K78" s="81"/>
      <c r="L78" s="81"/>
      <c r="M78" s="81"/>
      <c r="N78" s="81"/>
    </row>
    <row r="79" spans="1:14">
      <c r="A79" s="100"/>
      <c r="B79" s="69" t="s">
        <v>87</v>
      </c>
      <c r="C79" s="14"/>
      <c r="D79" s="15"/>
      <c r="E79" s="17"/>
      <c r="F79" s="22"/>
      <c r="G79" s="17"/>
      <c r="H79" s="88"/>
      <c r="I79" s="94"/>
      <c r="J79" s="98"/>
      <c r="K79" s="1"/>
      <c r="L79" s="1"/>
      <c r="M79" s="1"/>
      <c r="N79" s="1"/>
    </row>
    <row r="80" spans="1:14">
      <c r="A80" s="100"/>
      <c r="B80" s="56" t="s">
        <v>92</v>
      </c>
      <c r="C80" s="14" t="s">
        <v>21</v>
      </c>
      <c r="D80" s="15">
        <v>10</v>
      </c>
      <c r="E80" s="17">
        <v>60</v>
      </c>
      <c r="F80" s="22">
        <f t="shared" ref="F80" si="26">E80*1.3</f>
        <v>78</v>
      </c>
      <c r="G80" s="17">
        <f t="shared" ref="G80" si="27">F80*D80</f>
        <v>780</v>
      </c>
      <c r="H80" s="88">
        <f>G80/$G$83</f>
        <v>7.7999999999999996E-3</v>
      </c>
      <c r="I80" s="94"/>
      <c r="J80" s="98"/>
      <c r="K80" s="1"/>
      <c r="L80" s="1"/>
      <c r="M80" s="1"/>
      <c r="N80" s="1"/>
    </row>
    <row r="81" spans="1:14" s="80" customFormat="1">
      <c r="A81" s="99">
        <v>17</v>
      </c>
      <c r="B81" s="79" t="s">
        <v>94</v>
      </c>
      <c r="C81" s="74" t="s">
        <v>55</v>
      </c>
      <c r="D81" s="75"/>
      <c r="E81" s="82"/>
      <c r="F81" s="78"/>
      <c r="G81" s="82">
        <v>3241</v>
      </c>
      <c r="H81" s="91">
        <f>G81/$G$83</f>
        <v>3.2410000000000001E-2</v>
      </c>
      <c r="I81" s="75"/>
      <c r="J81" s="96">
        <f>G81</f>
        <v>3241</v>
      </c>
      <c r="K81" s="81"/>
      <c r="L81" s="81"/>
      <c r="M81" s="81"/>
      <c r="N81" s="81"/>
    </row>
    <row r="82" spans="1:14">
      <c r="A82" s="42"/>
      <c r="B82" s="43"/>
      <c r="C82" s="44"/>
      <c r="D82" s="45"/>
      <c r="E82" s="46"/>
      <c r="F82" s="106"/>
      <c r="G82" s="46"/>
      <c r="H82" s="107"/>
      <c r="I82" s="108"/>
      <c r="J82" s="109"/>
      <c r="K82" s="1"/>
      <c r="L82" s="1"/>
      <c r="M82" s="1"/>
      <c r="N82" s="1"/>
    </row>
    <row r="83" spans="1:14">
      <c r="A83" s="47"/>
      <c r="B83" s="57" t="s">
        <v>22</v>
      </c>
      <c r="C83" s="48"/>
      <c r="D83" s="48"/>
      <c r="E83" s="49"/>
      <c r="F83" s="49"/>
      <c r="G83" s="64">
        <f>SUM(G9:G82)</f>
        <v>100000</v>
      </c>
      <c r="H83" s="113">
        <f>SUM(H9:H81)</f>
        <v>0.99610000000000021</v>
      </c>
      <c r="I83" s="114"/>
      <c r="J83" s="115">
        <f>SUM(J2:J82)</f>
        <v>100000</v>
      </c>
      <c r="K83" s="63"/>
      <c r="M83" s="4"/>
    </row>
    <row r="84" spans="1:14">
      <c r="A84" s="116"/>
      <c r="B84" s="52" t="s">
        <v>51</v>
      </c>
      <c r="C84" s="117"/>
      <c r="D84" s="28"/>
      <c r="E84" s="29"/>
      <c r="F84" s="29"/>
      <c r="G84" s="30"/>
      <c r="H84" s="110"/>
      <c r="I84" s="111"/>
      <c r="J84" s="112"/>
      <c r="K84" s="63"/>
    </row>
    <row r="85" spans="1:14">
      <c r="H85" s="27"/>
      <c r="K85" s="63"/>
    </row>
    <row r="86" spans="1:14">
      <c r="K86" s="63"/>
    </row>
    <row r="87" spans="1:14">
      <c r="K87" s="63"/>
    </row>
    <row r="88" spans="1:14">
      <c r="K88" s="63"/>
    </row>
    <row r="89" spans="1:14">
      <c r="A89" s="24"/>
      <c r="B89" s="58"/>
      <c r="C89" s="19"/>
      <c r="D89" s="19"/>
      <c r="E89" s="20"/>
      <c r="F89" s="20"/>
      <c r="G89" s="21"/>
      <c r="H89" s="27"/>
      <c r="I89" s="24"/>
      <c r="J89" s="24"/>
      <c r="K89" s="63"/>
    </row>
    <row r="90" spans="1:14">
      <c r="A90" s="24"/>
      <c r="B90" s="58"/>
      <c r="C90" s="19"/>
      <c r="D90" s="19"/>
      <c r="E90" s="20"/>
      <c r="F90" s="20"/>
      <c r="G90" s="21"/>
      <c r="H90" s="27"/>
      <c r="I90" s="24"/>
      <c r="J90" s="24"/>
      <c r="K90" s="63"/>
    </row>
    <row r="91" spans="1:14">
      <c r="A91" s="19"/>
      <c r="B91" s="58"/>
      <c r="C91" s="19"/>
      <c r="D91" s="19"/>
      <c r="E91" s="20"/>
      <c r="F91" s="20"/>
      <c r="G91" s="21"/>
      <c r="H91" s="27"/>
      <c r="I91" s="24"/>
      <c r="J91" s="24"/>
      <c r="K91" s="63"/>
    </row>
    <row r="92" spans="1:14">
      <c r="A92" s="24"/>
      <c r="B92" s="58"/>
      <c r="C92" s="19"/>
      <c r="D92" s="19"/>
      <c r="E92" s="20"/>
      <c r="F92" s="20"/>
      <c r="G92" s="21"/>
      <c r="H92" s="27"/>
      <c r="I92" s="24"/>
      <c r="J92" s="24"/>
      <c r="K92" s="63"/>
    </row>
    <row r="93" spans="1:14">
      <c r="A93" s="34"/>
      <c r="B93" s="33"/>
      <c r="C93" s="31"/>
      <c r="D93" s="34"/>
      <c r="E93" s="35"/>
      <c r="F93" s="35"/>
      <c r="G93" s="35"/>
      <c r="H93" s="27"/>
      <c r="I93" s="24"/>
      <c r="J93" s="24"/>
      <c r="K93" s="63"/>
    </row>
    <row r="94" spans="1:14">
      <c r="A94" s="34"/>
      <c r="B94" s="33"/>
      <c r="C94" s="31"/>
      <c r="D94" s="34"/>
      <c r="E94" s="35"/>
      <c r="F94" s="35"/>
      <c r="G94" s="35"/>
      <c r="H94" s="27"/>
      <c r="I94" s="24"/>
      <c r="J94" s="24"/>
      <c r="K94" s="63"/>
    </row>
    <row r="95" spans="1:14">
      <c r="A95" s="34"/>
      <c r="B95" s="59"/>
      <c r="C95" s="31"/>
      <c r="D95" s="34"/>
      <c r="E95" s="32"/>
      <c r="F95" s="32"/>
      <c r="G95" s="32"/>
      <c r="H95" s="27"/>
      <c r="I95" s="24"/>
      <c r="J95" s="24"/>
      <c r="K95" s="63"/>
    </row>
    <row r="96" spans="1:14">
      <c r="A96" s="34"/>
      <c r="B96" s="59"/>
      <c r="C96" s="31"/>
      <c r="D96" s="34"/>
      <c r="E96" s="20"/>
      <c r="F96" s="20"/>
      <c r="G96" s="32"/>
      <c r="H96" s="27"/>
      <c r="I96" s="24"/>
      <c r="J96" s="24"/>
      <c r="K96" s="63"/>
    </row>
    <row r="97" spans="1:11">
      <c r="A97" s="34"/>
      <c r="B97" s="60"/>
      <c r="C97" s="19"/>
      <c r="D97" s="19"/>
      <c r="E97" s="20"/>
      <c r="F97" s="20"/>
      <c r="G97" s="21"/>
      <c r="H97" s="27"/>
      <c r="I97" s="24"/>
      <c r="J97" s="24"/>
      <c r="K97" s="63"/>
    </row>
    <row r="98" spans="1:11">
      <c r="A98" s="34"/>
      <c r="B98" s="60"/>
      <c r="C98" s="31"/>
      <c r="D98" s="36"/>
      <c r="E98" s="20"/>
      <c r="F98" s="20"/>
      <c r="G98" s="32"/>
      <c r="H98" s="27"/>
      <c r="I98" s="24"/>
      <c r="J98" s="24"/>
      <c r="K98" s="63"/>
    </row>
    <row r="99" spans="1:11">
      <c r="A99" s="34"/>
      <c r="B99" s="60"/>
      <c r="C99" s="31"/>
      <c r="D99" s="36"/>
      <c r="E99" s="20"/>
      <c r="F99" s="20"/>
      <c r="G99" s="32"/>
      <c r="H99" s="27"/>
      <c r="I99" s="24"/>
      <c r="J99" s="24"/>
      <c r="K99" s="63"/>
    </row>
    <row r="100" spans="1:11">
      <c r="A100" s="34"/>
      <c r="B100" s="60"/>
      <c r="C100" s="31"/>
      <c r="D100" s="34"/>
      <c r="E100" s="20"/>
      <c r="F100" s="20"/>
      <c r="G100" s="32"/>
      <c r="H100" s="27"/>
      <c r="I100" s="24"/>
      <c r="J100" s="37"/>
    </row>
    <row r="101" spans="1:11">
      <c r="A101" s="34"/>
      <c r="B101" s="60"/>
      <c r="C101" s="31"/>
      <c r="D101" s="34"/>
      <c r="E101" s="20"/>
      <c r="F101" s="20"/>
      <c r="G101" s="32"/>
      <c r="H101" s="27"/>
      <c r="I101" s="24"/>
      <c r="J101" s="24"/>
      <c r="K101" s="63"/>
    </row>
    <row r="102" spans="1:11">
      <c r="A102" s="19"/>
      <c r="B102" s="60"/>
      <c r="C102" s="19"/>
      <c r="D102" s="19"/>
      <c r="E102" s="20"/>
      <c r="F102" s="20"/>
      <c r="G102" s="21"/>
      <c r="H102" s="27"/>
      <c r="I102" s="24"/>
      <c r="J102" s="24"/>
    </row>
    <row r="103" spans="1:11">
      <c r="A103" s="19"/>
      <c r="B103" s="58"/>
      <c r="C103" s="19"/>
      <c r="D103" s="19"/>
      <c r="E103" s="20"/>
      <c r="F103" s="20"/>
      <c r="G103" s="21"/>
      <c r="H103" s="27"/>
      <c r="I103" s="24"/>
      <c r="J103" s="24"/>
    </row>
    <row r="104" spans="1:11">
      <c r="A104" s="24"/>
      <c r="B104" s="58"/>
      <c r="C104" s="19"/>
      <c r="D104" s="19"/>
      <c r="E104" s="20"/>
      <c r="F104" s="20"/>
      <c r="G104" s="38"/>
      <c r="H104" s="27"/>
      <c r="I104" s="24"/>
      <c r="J104" s="24"/>
    </row>
    <row r="105" spans="1:11">
      <c r="A105" s="24"/>
      <c r="B105" s="58"/>
      <c r="C105" s="19"/>
      <c r="D105" s="19"/>
      <c r="E105" s="20"/>
      <c r="F105" s="20"/>
      <c r="G105" s="21"/>
      <c r="H105" s="27"/>
      <c r="I105" s="24"/>
      <c r="J105" s="24"/>
    </row>
    <row r="106" spans="1:11">
      <c r="A106" s="24"/>
      <c r="B106" s="58"/>
      <c r="C106" s="19"/>
      <c r="D106" s="19"/>
      <c r="E106" s="20"/>
      <c r="F106" s="20"/>
      <c r="G106" s="21"/>
      <c r="H106" s="27"/>
      <c r="I106" s="24"/>
      <c r="J106" s="24"/>
    </row>
    <row r="107" spans="1:11">
      <c r="A107" s="24"/>
      <c r="B107" s="58"/>
      <c r="C107" s="19"/>
      <c r="D107" s="19"/>
      <c r="E107" s="20"/>
      <c r="F107" s="20"/>
      <c r="G107" s="21"/>
      <c r="H107" s="27"/>
      <c r="I107" s="24"/>
      <c r="J107" s="24"/>
    </row>
  </sheetData>
  <mergeCells count="14">
    <mergeCell ref="E6:F6"/>
    <mergeCell ref="E7:F7"/>
    <mergeCell ref="G6:H6"/>
    <mergeCell ref="B5:D5"/>
    <mergeCell ref="B6:D6"/>
    <mergeCell ref="B7:D7"/>
    <mergeCell ref="A2:H2"/>
    <mergeCell ref="E4:F4"/>
    <mergeCell ref="E5:F5"/>
    <mergeCell ref="G4:H4"/>
    <mergeCell ref="B3:D3"/>
    <mergeCell ref="E3:F3"/>
    <mergeCell ref="B4:D4"/>
    <mergeCell ref="G5:H5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  <headerFooter>
    <oddHeader>&amp;LCLM-Bandeirantes&amp;Creforma &amp;RHOSPITAL VETERINÁRIO</oddHeader>
    <oddFooter>&amp;C&amp;D&amp;R&amp;P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B13" sqref="B13"/>
    </sheetView>
  </sheetViews>
  <sheetFormatPr defaultRowHeight="15"/>
  <cols>
    <col min="2" max="2" width="46.85546875" customWidth="1"/>
    <col min="3" max="3" width="20.28515625" customWidth="1"/>
    <col min="4" max="4" width="13.28515625" customWidth="1"/>
    <col min="5" max="5" width="12.28515625" customWidth="1"/>
    <col min="6" max="6" width="13.42578125" customWidth="1"/>
  </cols>
  <sheetData>
    <row r="1" spans="1:9">
      <c r="A1" s="119"/>
      <c r="B1" s="120" t="s">
        <v>95</v>
      </c>
      <c r="C1" s="121"/>
      <c r="D1" s="121"/>
      <c r="E1" s="121"/>
      <c r="F1" s="122" t="s">
        <v>96</v>
      </c>
      <c r="G1" s="123" t="s">
        <v>127</v>
      </c>
      <c r="H1" s="123"/>
      <c r="I1" s="124"/>
    </row>
    <row r="2" spans="1:9">
      <c r="A2" s="102"/>
      <c r="B2" s="125" t="s">
        <v>126</v>
      </c>
      <c r="C2" s="94"/>
      <c r="D2" s="94"/>
      <c r="E2" s="94"/>
      <c r="F2" s="126" t="s">
        <v>97</v>
      </c>
      <c r="G2" s="127" t="s">
        <v>98</v>
      </c>
      <c r="H2" s="127"/>
      <c r="I2" s="128"/>
    </row>
    <row r="3" spans="1:9">
      <c r="A3" s="102"/>
      <c r="B3" s="129" t="s">
        <v>99</v>
      </c>
      <c r="C3" s="130">
        <f>C29</f>
        <v>100000</v>
      </c>
      <c r="D3" s="94"/>
      <c r="E3" s="94"/>
      <c r="F3" s="131" t="s">
        <v>100</v>
      </c>
      <c r="G3" s="127" t="s">
        <v>101</v>
      </c>
      <c r="H3" s="127"/>
      <c r="I3" s="128"/>
    </row>
    <row r="4" spans="1:9">
      <c r="A4" s="102"/>
      <c r="B4" s="132" t="s">
        <v>102</v>
      </c>
      <c r="C4" s="94"/>
      <c r="D4" s="94"/>
      <c r="E4" s="94"/>
      <c r="F4" s="94"/>
      <c r="G4" s="127" t="s">
        <v>103</v>
      </c>
      <c r="H4" s="94"/>
      <c r="I4" s="128"/>
    </row>
    <row r="5" spans="1:9">
      <c r="A5" s="133"/>
      <c r="B5" s="108"/>
      <c r="C5" s="108"/>
      <c r="D5" s="108"/>
      <c r="E5" s="108"/>
      <c r="F5" s="134"/>
      <c r="G5" s="108"/>
      <c r="H5" s="108"/>
      <c r="I5" s="135"/>
    </row>
    <row r="6" spans="1:9" ht="18">
      <c r="A6" s="186" t="s">
        <v>104</v>
      </c>
      <c r="B6" s="187"/>
      <c r="C6" s="187"/>
      <c r="D6" s="187"/>
      <c r="E6" s="187"/>
      <c r="F6" s="187"/>
      <c r="G6" s="187"/>
      <c r="H6" s="187"/>
      <c r="I6" s="188"/>
    </row>
    <row r="7" spans="1:9">
      <c r="A7" s="189" t="s">
        <v>105</v>
      </c>
      <c r="B7" s="191" t="s">
        <v>106</v>
      </c>
      <c r="C7" s="160" t="s">
        <v>107</v>
      </c>
      <c r="D7" s="191" t="s">
        <v>108</v>
      </c>
      <c r="E7" s="191"/>
      <c r="F7" s="191"/>
      <c r="G7" s="191"/>
      <c r="H7" s="191"/>
      <c r="I7" s="193"/>
    </row>
    <row r="8" spans="1:9">
      <c r="A8" s="190"/>
      <c r="B8" s="192"/>
      <c r="C8" s="161" t="s">
        <v>109</v>
      </c>
      <c r="D8" s="162" t="s">
        <v>110</v>
      </c>
      <c r="E8" s="162" t="s">
        <v>111</v>
      </c>
      <c r="F8" s="162" t="s">
        <v>112</v>
      </c>
      <c r="G8" s="162"/>
      <c r="H8" s="162"/>
      <c r="I8" s="163"/>
    </row>
    <row r="9" spans="1:9">
      <c r="A9" s="137">
        <v>1</v>
      </c>
      <c r="B9" s="164" t="str">
        <f>ORÇAMENTO!B9</f>
        <v>REPARO Nº 1 - Reforço de fundação</v>
      </c>
      <c r="C9" s="139">
        <f>ORÇAMENTO!J9</f>
        <v>889.2</v>
      </c>
      <c r="D9" s="140">
        <v>1</v>
      </c>
      <c r="E9" s="140"/>
      <c r="F9" s="140"/>
      <c r="G9" s="140"/>
      <c r="H9" s="140"/>
      <c r="I9" s="141"/>
    </row>
    <row r="10" spans="1:9">
      <c r="A10" s="137">
        <v>2</v>
      </c>
      <c r="B10" s="169" t="str">
        <f>ORÇAMENTO!B13</f>
        <v>REPARO Nº 2 - Trincas em paredes internas e externas</v>
      </c>
      <c r="C10" s="139">
        <f>ORÇAMENTO!J13</f>
        <v>1170</v>
      </c>
      <c r="D10" s="140">
        <v>1</v>
      </c>
      <c r="E10" s="140"/>
      <c r="F10" s="140"/>
      <c r="G10" s="140"/>
      <c r="H10" s="140"/>
      <c r="I10" s="141"/>
    </row>
    <row r="11" spans="1:9">
      <c r="A11" s="137">
        <v>3</v>
      </c>
      <c r="B11" s="164" t="str">
        <f>ORÇAMENTO!B16</f>
        <v xml:space="preserve">REPARO Nº 3 - Trincas nas juntas de dilatação </v>
      </c>
      <c r="C11" s="139">
        <f>ORÇAMENTO!J16</f>
        <v>1755</v>
      </c>
      <c r="D11" s="140">
        <v>1</v>
      </c>
      <c r="E11" s="140"/>
      <c r="F11" s="140"/>
      <c r="G11" s="140"/>
      <c r="H11" s="140"/>
      <c r="I11" s="141"/>
    </row>
    <row r="12" spans="1:9">
      <c r="A12" s="137">
        <v>4</v>
      </c>
      <c r="B12" s="164" t="str">
        <f>ORÇAMENTO!B20</f>
        <v>REPARO Nº 4 -WC da recepção</v>
      </c>
      <c r="C12" s="139">
        <f>ORÇAMENTO!J20</f>
        <v>780</v>
      </c>
      <c r="D12" s="140">
        <v>1</v>
      </c>
      <c r="E12" s="140"/>
      <c r="F12" s="140"/>
      <c r="G12" s="140"/>
      <c r="H12" s="140"/>
      <c r="I12" s="141"/>
    </row>
    <row r="13" spans="1:9">
      <c r="A13" s="137">
        <v>5</v>
      </c>
      <c r="B13" s="164" t="str">
        <f>ORÇAMENTO!B24</f>
        <v>REPARO Nº 5 - Raio X</v>
      </c>
      <c r="C13" s="139">
        <f>ORÇAMENTO!J24</f>
        <v>1748.5</v>
      </c>
      <c r="D13" s="140">
        <v>1</v>
      </c>
      <c r="E13" s="140"/>
      <c r="F13" s="140"/>
      <c r="G13" s="140"/>
      <c r="H13" s="140"/>
      <c r="I13" s="141"/>
    </row>
    <row r="14" spans="1:9">
      <c r="A14" s="137">
        <v>6</v>
      </c>
      <c r="B14" s="164" t="str">
        <f>ORÇAMENTO!B32</f>
        <v>REPARO Nº 6 - balcão</v>
      </c>
      <c r="C14" s="139">
        <f>ORÇAMENTO!J32</f>
        <v>1586</v>
      </c>
      <c r="D14" s="140">
        <v>1</v>
      </c>
      <c r="E14" s="140"/>
      <c r="F14" s="140"/>
      <c r="G14" s="140"/>
      <c r="H14" s="140"/>
      <c r="I14" s="141"/>
    </row>
    <row r="15" spans="1:9">
      <c r="A15" s="137">
        <v>7</v>
      </c>
      <c r="B15" s="164" t="str">
        <f>ORÇAMENTO!B39</f>
        <v>REPARO Nº 7 - demolição</v>
      </c>
      <c r="C15" s="139">
        <f>ORÇAMENTO!J39</f>
        <v>487.5</v>
      </c>
      <c r="D15" s="140">
        <v>1</v>
      </c>
      <c r="E15" s="140"/>
      <c r="F15" s="140"/>
      <c r="G15" s="140"/>
      <c r="H15" s="140"/>
      <c r="I15" s="141"/>
    </row>
    <row r="16" spans="1:9">
      <c r="A16" s="137">
        <v>8</v>
      </c>
      <c r="B16" s="164" t="str">
        <f>ORÇAMENTO!B41</f>
        <v>REPARO Nº 8 - abrigo de gás</v>
      </c>
      <c r="C16" s="139">
        <f>ORÇAMENTO!J41</f>
        <v>4290</v>
      </c>
      <c r="D16" s="140">
        <v>0.9</v>
      </c>
      <c r="E16" s="140">
        <v>0.1</v>
      </c>
      <c r="F16" s="140"/>
      <c r="G16" s="140"/>
      <c r="H16" s="140"/>
      <c r="I16" s="141"/>
    </row>
    <row r="17" spans="1:9">
      <c r="A17" s="137">
        <v>9</v>
      </c>
      <c r="B17" s="164" t="str">
        <f>ORÇAMENTO!B45</f>
        <v>REPARO Nº 9 - exaustor</v>
      </c>
      <c r="C17" s="139">
        <f>ORÇAMENTO!J45</f>
        <v>1040</v>
      </c>
      <c r="D17" s="140">
        <v>1</v>
      </c>
      <c r="E17" s="140"/>
      <c r="F17" s="140"/>
      <c r="G17" s="140"/>
      <c r="H17" s="140"/>
      <c r="I17" s="141"/>
    </row>
    <row r="18" spans="1:9">
      <c r="A18" s="137">
        <v>10</v>
      </c>
      <c r="B18" s="164" t="str">
        <f>ORÇAMENTO!B49</f>
        <v>REPARO Nº 10 - vidro</v>
      </c>
      <c r="C18" s="139">
        <f>ORÇAMENTO!J49</f>
        <v>585</v>
      </c>
      <c r="D18" s="140">
        <v>1</v>
      </c>
      <c r="E18" s="140"/>
      <c r="F18" s="140"/>
      <c r="G18" s="140"/>
      <c r="H18" s="140"/>
      <c r="I18" s="141"/>
    </row>
    <row r="19" spans="1:9">
      <c r="A19" s="137">
        <v>11</v>
      </c>
      <c r="B19" s="164" t="str">
        <f>ORÇAMENTO!B52</f>
        <v>REPARO Nº 11 - sumidouro</v>
      </c>
      <c r="C19" s="139">
        <f>ORÇAMENTO!J52</f>
        <v>2600</v>
      </c>
      <c r="D19" s="140"/>
      <c r="E19" s="140">
        <v>1</v>
      </c>
      <c r="F19" s="140"/>
      <c r="G19" s="140"/>
      <c r="H19" s="140"/>
      <c r="I19" s="141"/>
    </row>
    <row r="20" spans="1:9">
      <c r="A20" s="137">
        <v>12</v>
      </c>
      <c r="B20" s="138" t="str">
        <f>ORÇAMENTO!B56</f>
        <v>REPARO Nº 12 - Telhado</v>
      </c>
      <c r="C20" s="139">
        <f>ORÇAMENTO!J56</f>
        <v>21840</v>
      </c>
      <c r="D20" s="140"/>
      <c r="E20" s="140">
        <v>1</v>
      </c>
      <c r="F20" s="140"/>
      <c r="G20" s="140"/>
      <c r="H20" s="140"/>
      <c r="I20" s="141"/>
    </row>
    <row r="21" spans="1:9">
      <c r="A21" s="137">
        <v>13</v>
      </c>
      <c r="B21" s="138" t="str">
        <f>ORÇAMENTO!B60</f>
        <v>REPARO Nº 13 -Pintura interna e externa</v>
      </c>
      <c r="C21" s="139">
        <f>ORÇAMENTO!J60</f>
        <v>38480</v>
      </c>
      <c r="D21" s="140">
        <v>0.7</v>
      </c>
      <c r="E21" s="140">
        <v>0.3</v>
      </c>
      <c r="F21" s="140"/>
      <c r="G21" s="140"/>
      <c r="H21" s="140"/>
      <c r="I21" s="141"/>
    </row>
    <row r="22" spans="1:9">
      <c r="A22" s="137">
        <v>14</v>
      </c>
      <c r="B22" s="138" t="str">
        <f>ORÇAMENTO!B66</f>
        <v>REPARO Nº 14 -Reforma do barracão da Necrópcia</v>
      </c>
      <c r="C22" s="139">
        <f>ORÇAMENTO!J66</f>
        <v>16608.8</v>
      </c>
      <c r="D22" s="140"/>
      <c r="E22" s="140">
        <v>1</v>
      </c>
      <c r="F22" s="140"/>
      <c r="G22" s="140"/>
      <c r="H22" s="140"/>
      <c r="I22" s="141"/>
    </row>
    <row r="23" spans="1:9">
      <c r="A23" s="137">
        <v>15</v>
      </c>
      <c r="B23" s="138" t="str">
        <f>ORÇAMENTO!B74</f>
        <v>REPARO Nº 15 -Forro de PVC, Passarinheira</v>
      </c>
      <c r="C23" s="139">
        <f>ORÇAMENTO!J74</f>
        <v>2119</v>
      </c>
      <c r="D23" s="140"/>
      <c r="E23" s="140">
        <v>1</v>
      </c>
      <c r="F23" s="140"/>
      <c r="G23" s="140"/>
      <c r="H23" s="140"/>
      <c r="I23" s="141"/>
    </row>
    <row r="24" spans="1:9">
      <c r="A24" s="137">
        <v>16</v>
      </c>
      <c r="B24" s="138" t="str">
        <f>ORÇAMENTO!B78</f>
        <v>REPARO Nº 16 -Luminárias</v>
      </c>
      <c r="C24" s="139">
        <f>ORÇAMENTO!J78</f>
        <v>780</v>
      </c>
      <c r="D24" s="140"/>
      <c r="E24" s="140">
        <v>1</v>
      </c>
      <c r="F24" s="140"/>
      <c r="G24" s="140"/>
      <c r="H24" s="140"/>
      <c r="I24" s="141"/>
    </row>
    <row r="25" spans="1:9">
      <c r="A25" s="137">
        <v>17</v>
      </c>
      <c r="B25" s="138" t="str">
        <f>ORÇAMENTO!B81</f>
        <v>Testes finais, bota fora e limpeza geral</v>
      </c>
      <c r="C25" s="139">
        <f>ORÇAMENTO!J81</f>
        <v>3241</v>
      </c>
      <c r="D25" s="140"/>
      <c r="E25" s="140">
        <v>1</v>
      </c>
      <c r="F25" s="140"/>
      <c r="G25" s="140"/>
      <c r="H25" s="140"/>
      <c r="I25" s="141"/>
    </row>
    <row r="26" spans="1:9">
      <c r="A26" s="137"/>
      <c r="B26" s="138"/>
      <c r="C26" s="139"/>
      <c r="D26" s="140"/>
      <c r="E26" s="140"/>
      <c r="F26" s="140"/>
      <c r="G26" s="140"/>
      <c r="H26" s="140"/>
      <c r="I26" s="141"/>
    </row>
    <row r="27" spans="1:9">
      <c r="A27" s="165"/>
      <c r="B27" s="166"/>
      <c r="C27" s="167"/>
      <c r="D27" s="168"/>
      <c r="E27" s="168"/>
      <c r="F27" s="168"/>
      <c r="G27" s="168"/>
      <c r="H27" s="168"/>
      <c r="I27" s="105"/>
    </row>
    <row r="28" spans="1:9">
      <c r="A28" s="151"/>
      <c r="B28" s="152"/>
      <c r="C28" s="153"/>
      <c r="D28" s="154"/>
      <c r="E28" s="154"/>
      <c r="F28" s="154"/>
      <c r="G28" s="154"/>
      <c r="H28" s="154"/>
      <c r="I28" s="155"/>
    </row>
    <row r="29" spans="1:9">
      <c r="A29" s="184" t="s">
        <v>113</v>
      </c>
      <c r="B29" s="184"/>
      <c r="C29" s="142">
        <f>SUM(C9:C28)</f>
        <v>100000</v>
      </c>
      <c r="D29" s="143">
        <f>SUMPRODUCT(C9:C28,D9:D28)</f>
        <v>40838.199999999997</v>
      </c>
      <c r="E29" s="143">
        <f>SUMPRODUCT(C9:C28,E9:E28)</f>
        <v>59161.8</v>
      </c>
      <c r="F29" s="143">
        <f>SUMPRODUCT(C9:C28,F9:F28)</f>
        <v>0</v>
      </c>
      <c r="G29" s="143"/>
      <c r="H29" s="143"/>
      <c r="I29" s="144"/>
    </row>
    <row r="30" spans="1:9">
      <c r="A30" s="185" t="s">
        <v>114</v>
      </c>
      <c r="B30" s="185"/>
      <c r="C30" s="145"/>
      <c r="D30" s="145">
        <f>D29/C29*100</f>
        <v>40.838199999999993</v>
      </c>
      <c r="E30" s="145">
        <f>E29/C29*100</f>
        <v>59.161799999999999</v>
      </c>
      <c r="F30" s="145">
        <f>F29/C29*100</f>
        <v>0</v>
      </c>
      <c r="G30" s="145"/>
      <c r="H30" s="145"/>
      <c r="I30" s="145"/>
    </row>
    <row r="31" spans="1:9">
      <c r="A31" s="184" t="s">
        <v>115</v>
      </c>
      <c r="B31" s="184"/>
      <c r="C31" s="146"/>
      <c r="D31" s="147">
        <f>D29</f>
        <v>40838.199999999997</v>
      </c>
      <c r="E31" s="147">
        <f>D31+E29</f>
        <v>100000</v>
      </c>
      <c r="F31" s="147">
        <f>E31+F29</f>
        <v>100000</v>
      </c>
      <c r="G31" s="147"/>
      <c r="H31" s="147"/>
      <c r="I31" s="147"/>
    </row>
    <row r="32" spans="1:9">
      <c r="A32" s="185" t="s">
        <v>116</v>
      </c>
      <c r="B32" s="185"/>
      <c r="C32" s="148"/>
      <c r="D32" s="145">
        <f>D30</f>
        <v>40.838199999999993</v>
      </c>
      <c r="E32" s="145">
        <f>SUM(D30:E30)</f>
        <v>100</v>
      </c>
      <c r="F32" s="145">
        <f>SUM(D30:F30)</f>
        <v>100</v>
      </c>
      <c r="G32" s="145"/>
      <c r="H32" s="145"/>
      <c r="I32" s="145"/>
    </row>
    <row r="33" spans="1:9">
      <c r="A33" s="149"/>
      <c r="B33" s="150"/>
      <c r="C33" s="150"/>
      <c r="D33" s="150"/>
      <c r="E33" s="150"/>
      <c r="F33" s="150"/>
      <c r="G33" s="150"/>
      <c r="H33" s="150"/>
      <c r="I33" s="136"/>
    </row>
    <row r="34" spans="1:9">
      <c r="A34" s="102" t="s">
        <v>117</v>
      </c>
      <c r="B34" s="94" t="s">
        <v>125</v>
      </c>
      <c r="C34" s="94"/>
      <c r="D34" s="94"/>
      <c r="E34" s="94"/>
      <c r="F34" s="94"/>
      <c r="G34" s="94"/>
      <c r="H34" s="94"/>
      <c r="I34" s="141"/>
    </row>
    <row r="35" spans="1:9">
      <c r="A35" s="102"/>
      <c r="B35" s="94" t="s">
        <v>118</v>
      </c>
      <c r="C35" s="94"/>
      <c r="D35" s="94"/>
      <c r="E35" s="94"/>
      <c r="F35" s="94"/>
      <c r="G35" s="94"/>
      <c r="H35" s="94"/>
      <c r="I35" s="141"/>
    </row>
    <row r="36" spans="1:9">
      <c r="A36" s="102"/>
      <c r="B36" s="94" t="s">
        <v>128</v>
      </c>
      <c r="C36" s="94"/>
      <c r="D36" s="94"/>
      <c r="E36" s="94"/>
      <c r="F36" s="94"/>
      <c r="G36" s="94"/>
      <c r="H36" s="94"/>
      <c r="I36" s="141"/>
    </row>
    <row r="37" spans="1:9">
      <c r="A37" s="103"/>
      <c r="B37" s="104"/>
      <c r="C37" s="104"/>
      <c r="D37" s="104"/>
      <c r="E37" s="104"/>
      <c r="F37" s="104"/>
      <c r="G37" s="104"/>
      <c r="H37" s="104"/>
      <c r="I37" s="105"/>
    </row>
  </sheetData>
  <mergeCells count="8">
    <mergeCell ref="A31:B31"/>
    <mergeCell ref="A32:B32"/>
    <mergeCell ref="A6:I6"/>
    <mergeCell ref="A7:A8"/>
    <mergeCell ref="B7:B8"/>
    <mergeCell ref="D7:I7"/>
    <mergeCell ref="A29:B29"/>
    <mergeCell ref="A30:B30"/>
  </mergeCells>
  <pageMargins left="0.31496062992125984" right="0.31496062992125984" top="0.19685039370078741" bottom="0.19685039370078741" header="0.31496062992125984" footer="0.31496062992125984"/>
  <pageSetup paperSize="9" scale="95" orientation="landscape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Plan3</vt:lpstr>
      <vt:lpstr>ORÇAMENTO!Area_de_impressao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2016-05-21T01:21:30Z</cp:lastPrinted>
  <dcterms:created xsi:type="dcterms:W3CDTF">2013-05-17T12:22:17Z</dcterms:created>
  <dcterms:modified xsi:type="dcterms:W3CDTF">2016-05-25T13:43:48Z</dcterms:modified>
</cp:coreProperties>
</file>