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480" windowHeight="8190" tabRatio="534"/>
  </bookViews>
  <sheets>
    <sheet name="Vigia Diurno" sheetId="1" r:id="rId1"/>
  </sheets>
  <calcPr calcId="144525"/>
</workbook>
</file>

<file path=xl/calcChain.xml><?xml version="1.0" encoding="utf-8"?>
<calcChain xmlns="http://schemas.openxmlformats.org/spreadsheetml/2006/main">
  <c r="D13" i="1"/>
  <c r="E17"/>
  <c r="D18"/>
  <c r="D19"/>
  <c r="D22"/>
  <c r="D34"/>
  <c r="D98"/>
  <c r="C46"/>
  <c r="C62"/>
  <c r="C50"/>
  <c r="C72"/>
  <c r="C73"/>
  <c r="C87"/>
  <c r="C92"/>
  <c r="C59"/>
  <c r="C64"/>
  <c r="C55"/>
  <c r="C56"/>
  <c r="C51"/>
  <c r="C52"/>
  <c r="D27"/>
  <c r="D97"/>
  <c r="C74"/>
  <c r="C75"/>
  <c r="D44"/>
  <c r="D60"/>
  <c r="D71"/>
  <c r="D45"/>
  <c r="D58"/>
  <c r="D66"/>
  <c r="D56"/>
  <c r="D40"/>
  <c r="D67"/>
  <c r="D50"/>
  <c r="D70"/>
  <c r="D42"/>
  <c r="D55"/>
  <c r="D69"/>
  <c r="D43"/>
  <c r="D51"/>
  <c r="D62"/>
  <c r="D96"/>
  <c r="D73"/>
  <c r="D38"/>
  <c r="D48"/>
  <c r="D63"/>
  <c r="D39"/>
  <c r="D49"/>
  <c r="D59"/>
  <c r="D68"/>
  <c r="D54"/>
  <c r="D41"/>
  <c r="D61"/>
  <c r="D52"/>
  <c r="D72"/>
  <c r="D74"/>
  <c r="D46"/>
  <c r="D64"/>
  <c r="D75"/>
  <c r="D99"/>
  <c r="D100"/>
  <c r="D77"/>
  <c r="D84"/>
  <c r="D86"/>
  <c r="D85"/>
  <c r="D81"/>
  <c r="D82"/>
  <c r="D89"/>
  <c r="D90"/>
  <c r="D87"/>
  <c r="D92"/>
  <c r="D101"/>
  <c r="D102"/>
  <c r="D104"/>
</calcChain>
</file>

<file path=xl/sharedStrings.xml><?xml version="1.0" encoding="utf-8"?>
<sst xmlns="http://schemas.openxmlformats.org/spreadsheetml/2006/main" count="161" uniqueCount="102">
  <si>
    <t>PLANILHA DE CUSTOS E FORMAÇÃO DE PREÇOS</t>
  </si>
  <si>
    <t>I – IDENTIFICAÇÃO DO SERVIÇO (INFORMAÇÕES GERAIS)</t>
  </si>
  <si>
    <t>MÃO-DE-OBRA VINCULADA A EXECUÇÃO CONTRATUAL</t>
  </si>
  <si>
    <t>DADOS COMPLEMENTARES P/ COMPOSIÇÃO DOS CUSTOS REFERENTE A MÃO-DE-OBRA</t>
  </si>
  <si>
    <t>Salário Normativo da Categoria Profissional</t>
  </si>
  <si>
    <t>Data Base da Categoria (dia, mês e ano)</t>
  </si>
  <si>
    <t>II - VALORES MENSAIS UNITARIOS POR EMPREGADO PARA CADA TIPO DE SERVIÇO</t>
  </si>
  <si>
    <t>TIPO DE SERVIÇO:</t>
  </si>
  <si>
    <t>% ou Unit.</t>
  </si>
  <si>
    <t>Valor R$</t>
  </si>
  <si>
    <t>MÓDULO 1 – COMPOSIÇÃO DA REMUNERAÇÃO</t>
  </si>
  <si>
    <t>A</t>
  </si>
  <si>
    <t>B</t>
  </si>
  <si>
    <t>Outros (especificar)</t>
  </si>
  <si>
    <t>Total da Remuneração – Módulo 1</t>
  </si>
  <si>
    <t>MÓDULO 2 – BENEFÍCIOS MENSAIS E DIÁRIOS</t>
  </si>
  <si>
    <t>Transporte cl. 14ª CCT</t>
  </si>
  <si>
    <r>
      <t xml:space="preserve">Auxílio Alimentação cl. 13ª, inciso </t>
    </r>
    <r>
      <rPr>
        <i/>
        <sz val="9"/>
        <rFont val="Arial"/>
        <family val="2"/>
      </rPr>
      <t>e</t>
    </r>
    <r>
      <rPr>
        <sz val="9"/>
        <rFont val="Arial"/>
        <family val="2"/>
      </rPr>
      <t xml:space="preserve"> </t>
    </r>
  </si>
  <si>
    <t>C</t>
  </si>
  <si>
    <t xml:space="preserve">Assistência Médica cl. 15ª CCT </t>
  </si>
  <si>
    <t xml:space="preserve">D </t>
  </si>
  <si>
    <t>Assistência Social cl. 16ª CCT</t>
  </si>
  <si>
    <t>E</t>
  </si>
  <si>
    <t>Total de Benefícios Mensais e Diários – Módulo 2</t>
  </si>
  <si>
    <t>MÓDULO 3 – INSUMOS DIVERSOS</t>
  </si>
  <si>
    <t>Total Insumos Diversos – Módulo 3</t>
  </si>
  <si>
    <t>MÓDULO 4 – ENCARGOS SOCIAIS E TRABALHISTAS</t>
  </si>
  <si>
    <t>Encargos Previdenciários e FGTS</t>
  </si>
  <si>
    <t>%</t>
  </si>
  <si>
    <t>INSS</t>
  </si>
  <si>
    <t>SESI ou SESC (SIMPLES NACIONAL)</t>
  </si>
  <si>
    <t>SENAI ou SENAC (SIMPLES NACIONAL)</t>
  </si>
  <si>
    <t>INCRA (SIMPLES NACIONAL)</t>
  </si>
  <si>
    <t>Salário Educação (SIMPLES NACIONAL)</t>
  </si>
  <si>
    <t xml:space="preserve">F </t>
  </si>
  <si>
    <t xml:space="preserve">FGTS </t>
  </si>
  <si>
    <t>G</t>
  </si>
  <si>
    <t>Seguro Acidente de Trabalho (RAT)</t>
  </si>
  <si>
    <t>H</t>
  </si>
  <si>
    <t>SEBRAE (SIMPLES NACIONAL)</t>
  </si>
  <si>
    <t>Total 4.1</t>
  </si>
  <si>
    <t>13º Salário e Adicional de Férias</t>
  </si>
  <si>
    <t>13º Salário</t>
  </si>
  <si>
    <t>Adicional de Férias</t>
  </si>
  <si>
    <t>Subtotal 4.2(A+B)</t>
  </si>
  <si>
    <t>Incidência do Submódulo 4.1 sobre 13º e Ad. Férias</t>
  </si>
  <si>
    <t>Total 4.2</t>
  </si>
  <si>
    <t>Afastamento Maternidade</t>
  </si>
  <si>
    <t>Incidência do Submódulo 4.1 sobre Afastamento Maternidade</t>
  </si>
  <si>
    <t>Total 4.3</t>
  </si>
  <si>
    <t>Provisão para Rescisão</t>
  </si>
  <si>
    <t>Aviso Prévio Indenizado</t>
  </si>
  <si>
    <t>Incidência do Submódulo 4.1 sobre Aviso Prévio Indenizado</t>
  </si>
  <si>
    <t>Multa do FGTS sobre Aviso Prévio Indenizado</t>
  </si>
  <si>
    <t>Aviso Prévio Trabalhado</t>
  </si>
  <si>
    <t>Incidência do Submódulo 4.1 sobre Aviso Prévio Trabalhado</t>
  </si>
  <si>
    <t>Multa do FGTS sobre Aviso Prévio Trabalhado</t>
  </si>
  <si>
    <t>Total 4.4</t>
  </si>
  <si>
    <t>Custo de Reposição do Profissional Ausente</t>
  </si>
  <si>
    <t>Férias</t>
  </si>
  <si>
    <t>Ausência por Doença</t>
  </si>
  <si>
    <t>Licença Paternidade</t>
  </si>
  <si>
    <t>Demais Ausências Legais</t>
  </si>
  <si>
    <t>Ausência por Acidente de Trabalho</t>
  </si>
  <si>
    <t>Subtotal 4.5(A+B+C+D+E+F)</t>
  </si>
  <si>
    <t>Incidência do Submódulo 4.1 sobre Custo de Reposição</t>
  </si>
  <si>
    <t>Total 4.5</t>
  </si>
  <si>
    <t>Total Encargos Sociais e Trabalhistas – Módulo 4</t>
  </si>
  <si>
    <t>SUB TOTAL MÃO DE OBRA (Soma dos módulos 1 a 4)</t>
  </si>
  <si>
    <t>MÓDULO 5 – CUSTOS INDIRETOS, TRIBUTOS E LUCRO</t>
  </si>
  <si>
    <t>Custos indiretos</t>
  </si>
  <si>
    <r>
      <t xml:space="preserve">Despesas Operacionais </t>
    </r>
    <r>
      <rPr>
        <sz val="7"/>
        <rFont val="Arial"/>
        <family val="2"/>
      </rPr>
      <t>(sobre Subtotal Mão de Obra: Inc. XV Anexo I IN 02/2008)</t>
    </r>
  </si>
  <si>
    <t>TOTAL Custos Indiretos – A</t>
  </si>
  <si>
    <t>Tributos</t>
  </si>
  <si>
    <t>B.1 Tributos Federais (PIS, COFINS)</t>
  </si>
  <si>
    <t>B.2 Tributos Municipais (ISS)</t>
  </si>
  <si>
    <t>B.4 Outros Tributos (especificar)</t>
  </si>
  <si>
    <t>TOTAL Tributos – B</t>
  </si>
  <si>
    <r>
      <t xml:space="preserve">Lucro </t>
    </r>
    <r>
      <rPr>
        <sz val="7"/>
        <rFont val="Arial"/>
        <family val="2"/>
      </rPr>
      <t>(sobre Subtotal Mão Obra+Despesas Operacionais: Inc. XVI Anexo I IN 02/2008)</t>
    </r>
  </si>
  <si>
    <t>TOTAL Lucro – C</t>
  </si>
  <si>
    <t>Total Custos Indiretos, Tributos e Lucro – Módulo 5</t>
  </si>
  <si>
    <t>QUADRO RESUMO DO CUSTO POR EMPREGADO</t>
  </si>
  <si>
    <t>Mão de Obra Vinculada à execução Contratual (valor por empregado)</t>
  </si>
  <si>
    <t>MÓDULO 1 – REMUNERAÇÃO</t>
  </si>
  <si>
    <t>Subtotal (A+B+C+D)</t>
  </si>
  <si>
    <t>VALOR TOTAL POR EMPREGADO</t>
  </si>
  <si>
    <t>Equipamentos</t>
  </si>
  <si>
    <t>Uniformes - cl. 32ª CCT</t>
  </si>
  <si>
    <t>Materiais / Produtos de limpeza</t>
  </si>
  <si>
    <t>D</t>
  </si>
  <si>
    <t>Assiduidade</t>
  </si>
  <si>
    <t>VIGIA DIURNO 12X36 HORAS</t>
  </si>
  <si>
    <t>Adcional de Risco</t>
  </si>
  <si>
    <t xml:space="preserve">Vigia/Guardião </t>
  </si>
  <si>
    <t>F</t>
  </si>
  <si>
    <t xml:space="preserve">QUANTIDADE DE EMPREGADOS </t>
  </si>
  <si>
    <t>VALOR TOTAL MENSAL</t>
  </si>
  <si>
    <t>Reserva Técnica</t>
  </si>
  <si>
    <r>
      <t xml:space="preserve">Categoria Profissional cl. 3ª, item 03 – </t>
    </r>
    <r>
      <rPr>
        <i/>
        <sz val="9"/>
        <rFont val="Arial"/>
        <family val="2"/>
      </rPr>
      <t xml:space="preserve">b </t>
    </r>
    <r>
      <rPr>
        <sz val="9"/>
        <rFont val="Arial"/>
        <family val="2"/>
      </rPr>
      <t>CCT (Convenção Coletiva MTEPR000220/2015 )</t>
    </r>
  </si>
  <si>
    <t>Salário Base (Convenção Coletiva MTEPR000220/2015 )</t>
  </si>
  <si>
    <t>Intrajornada Indenizada 50%</t>
  </si>
  <si>
    <t>Intrajornada Indenizada 100%</t>
  </si>
</sst>
</file>

<file path=xl/styles.xml><?xml version="1.0" encoding="utf-8"?>
<styleSheet xmlns="http://schemas.openxmlformats.org/spreadsheetml/2006/main">
  <numFmts count="7">
    <numFmt numFmtId="164" formatCode="[$R$-416]\ #,##0.00;[Red]\-[$R$-416]\ #,##0.00"/>
    <numFmt numFmtId="165" formatCode="dd/mm/yy"/>
    <numFmt numFmtId="166" formatCode="&quot;4.1&quot;"/>
    <numFmt numFmtId="167" formatCode="&quot;4.2&quot;"/>
    <numFmt numFmtId="168" formatCode="&quot;4.3&quot;"/>
    <numFmt numFmtId="169" formatCode="&quot;4.4&quot;"/>
    <numFmt numFmtId="170" formatCode="&quot;4.5&quot;"/>
  </numFmts>
  <fonts count="8">
    <font>
      <sz val="10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10"/>
      <color indexed="8"/>
      <name val="Tahoma"/>
      <family val="2"/>
    </font>
    <font>
      <b/>
      <sz val="8"/>
      <name val="Arial"/>
      <family val="2"/>
    </font>
    <font>
      <sz val="7"/>
      <name val="Arial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Font="1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1" fillId="2" borderId="0" xfId="0" applyFont="1" applyFill="1"/>
    <xf numFmtId="0" fontId="0" fillId="0" borderId="0" xfId="0" applyFont="1" applyFill="1"/>
    <xf numFmtId="0" fontId="1" fillId="2" borderId="1" xfId="0" applyFont="1" applyFill="1" applyBorder="1"/>
    <xf numFmtId="0" fontId="1" fillId="0" borderId="1" xfId="0" applyFont="1" applyFill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/>
    <xf numFmtId="0" fontId="1" fillId="0" borderId="1" xfId="0" applyFont="1" applyBorder="1"/>
    <xf numFmtId="0" fontId="4" fillId="0" borderId="1" xfId="0" applyFont="1" applyBorder="1" applyAlignment="1">
      <alignment horizontal="center"/>
    </xf>
    <xf numFmtId="165" fontId="0" fillId="0" borderId="1" xfId="0" applyNumberFormat="1" applyFont="1" applyBorder="1"/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0" fontId="0" fillId="0" borderId="1" xfId="0" applyNumberFormat="1" applyFont="1" applyBorder="1"/>
    <xf numFmtId="0" fontId="1" fillId="3" borderId="1" xfId="0" applyFont="1" applyFill="1" applyBorder="1"/>
    <xf numFmtId="164" fontId="1" fillId="3" borderId="1" xfId="0" applyNumberFormat="1" applyFont="1" applyFill="1" applyBorder="1"/>
    <xf numFmtId="0" fontId="1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/>
    <xf numFmtId="164" fontId="0" fillId="0" borderId="1" xfId="0" applyNumberFormat="1" applyFont="1" applyFill="1" applyBorder="1"/>
    <xf numFmtId="164" fontId="1" fillId="2" borderId="1" xfId="0" applyNumberFormat="1" applyFont="1" applyFill="1" applyBorder="1"/>
    <xf numFmtId="166" fontId="1" fillId="0" borderId="1" xfId="0" applyNumberFormat="1" applyFont="1" applyBorder="1" applyAlignment="1">
      <alignment horizontal="center"/>
    </xf>
    <xf numFmtId="10" fontId="0" fillId="2" borderId="1" xfId="0" applyNumberFormat="1" applyFont="1" applyFill="1" applyBorder="1"/>
    <xf numFmtId="164" fontId="0" fillId="2" borderId="1" xfId="0" applyNumberFormat="1" applyFont="1" applyFill="1" applyBorder="1"/>
    <xf numFmtId="167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10" fontId="0" fillId="0" borderId="1" xfId="0" applyNumberFormat="1" applyFont="1" applyFill="1" applyBorder="1"/>
    <xf numFmtId="10" fontId="0" fillId="3" borderId="1" xfId="0" applyNumberFormat="1" applyFont="1" applyFill="1" applyBorder="1"/>
    <xf numFmtId="164" fontId="0" fillId="3" borderId="1" xfId="0" applyNumberFormat="1" applyFont="1" applyFill="1" applyBorder="1"/>
    <xf numFmtId="168" fontId="1" fillId="0" borderId="1" xfId="0" applyNumberFormat="1" applyFont="1" applyBorder="1" applyAlignment="1">
      <alignment horizontal="center"/>
    </xf>
    <xf numFmtId="169" fontId="1" fillId="0" borderId="1" xfId="0" applyNumberFormat="1" applyFont="1" applyBorder="1" applyAlignment="1">
      <alignment horizontal="center"/>
    </xf>
    <xf numFmtId="170" fontId="1" fillId="0" borderId="1" xfId="0" applyNumberFormat="1" applyFont="1" applyBorder="1" applyAlignment="1">
      <alignment horizontal="center"/>
    </xf>
    <xf numFmtId="0" fontId="0" fillId="4" borderId="1" xfId="0" applyFont="1" applyFill="1" applyBorder="1"/>
    <xf numFmtId="10" fontId="0" fillId="4" borderId="1" xfId="0" applyNumberFormat="1" applyFont="1" applyFill="1" applyBorder="1"/>
    <xf numFmtId="164" fontId="0" fillId="4" borderId="1" xfId="0" applyNumberFormat="1" applyFont="1" applyFill="1" applyBorder="1"/>
    <xf numFmtId="10" fontId="1" fillId="3" borderId="1" xfId="0" applyNumberFormat="1" applyFont="1" applyFill="1" applyBorder="1"/>
    <xf numFmtId="10" fontId="1" fillId="0" borderId="1" xfId="0" applyNumberFormat="1" applyFont="1" applyBorder="1"/>
    <xf numFmtId="164" fontId="1" fillId="0" borderId="1" xfId="0" applyNumberFormat="1" applyFont="1" applyBorder="1"/>
    <xf numFmtId="0" fontId="0" fillId="4" borderId="1" xfId="0" applyFont="1" applyFill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NumberFormat="1" applyFont="1" applyBorder="1"/>
    <xf numFmtId="164" fontId="7" fillId="0" borderId="0" xfId="0" applyNumberFormat="1" applyFont="1"/>
    <xf numFmtId="0" fontId="1" fillId="2" borderId="1" xfId="0" applyFont="1" applyFill="1" applyBorder="1"/>
    <xf numFmtId="0" fontId="1" fillId="0" borderId="1" xfId="0" applyFont="1" applyBorder="1"/>
    <xf numFmtId="0" fontId="1" fillId="3" borderId="1" xfId="0" applyFont="1" applyFill="1" applyBorder="1"/>
    <xf numFmtId="0" fontId="1" fillId="0" borderId="1" xfId="0" applyFont="1" applyFill="1" applyBorder="1"/>
    <xf numFmtId="0" fontId="0" fillId="2" borderId="1" xfId="0" applyFont="1" applyFill="1" applyBorder="1"/>
    <xf numFmtId="0" fontId="0" fillId="0" borderId="1" xfId="0" applyFont="1" applyFill="1" applyBorder="1"/>
    <xf numFmtId="0" fontId="0" fillId="3" borderId="1" xfId="0" applyFont="1" applyFill="1" applyBorder="1"/>
    <xf numFmtId="0" fontId="1" fillId="2" borderId="1" xfId="0" applyFont="1" applyFill="1" applyBorder="1" applyAlignment="1"/>
    <xf numFmtId="0" fontId="1" fillId="0" borderId="1" xfId="0" applyFont="1" applyFill="1" applyBorder="1" applyAlignment="1"/>
    <xf numFmtId="0" fontId="1" fillId="3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left"/>
    </xf>
    <xf numFmtId="0" fontId="0" fillId="4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E6"/>
      <rgbColor rgb="00DC23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4"/>
  <sheetViews>
    <sheetView tabSelected="1" workbookViewId="0">
      <selection activeCell="B110" sqref="B110:B111"/>
    </sheetView>
  </sheetViews>
  <sheetFormatPr defaultColWidth="11.5703125" defaultRowHeight="12.75"/>
  <cols>
    <col min="1" max="1" width="4.85546875" style="1" customWidth="1"/>
    <col min="2" max="2" width="55" style="1" customWidth="1"/>
    <col min="3" max="3" width="8.42578125" style="1" customWidth="1"/>
    <col min="4" max="4" width="13.42578125" style="1" customWidth="1"/>
    <col min="5" max="16384" width="11.5703125" style="1"/>
  </cols>
  <sheetData>
    <row r="1" spans="1:4">
      <c r="A1" s="2" t="s">
        <v>0</v>
      </c>
      <c r="B1" s="3"/>
      <c r="C1" s="4"/>
      <c r="D1" s="4"/>
    </row>
    <row r="2" spans="1:4">
      <c r="A2" t="s">
        <v>91</v>
      </c>
      <c r="B2" s="5"/>
    </row>
    <row r="3" spans="1:4">
      <c r="A3" s="6" t="s">
        <v>1</v>
      </c>
      <c r="B3" s="6"/>
      <c r="C3" s="6"/>
      <c r="D3" s="6"/>
    </row>
    <row r="4" spans="1:4">
      <c r="A4" s="7" t="s">
        <v>2</v>
      </c>
      <c r="B4" s="7"/>
      <c r="C4" s="7"/>
      <c r="D4" s="7"/>
    </row>
    <row r="5" spans="1:4">
      <c r="A5" s="8" t="s">
        <v>3</v>
      </c>
      <c r="B5" s="8"/>
      <c r="C5" s="8"/>
      <c r="D5" s="8"/>
    </row>
    <row r="6" spans="1:4">
      <c r="A6" s="9">
        <v>1</v>
      </c>
      <c r="B6" s="42" t="s">
        <v>93</v>
      </c>
      <c r="C6" s="8"/>
      <c r="D6" s="8"/>
    </row>
    <row r="7" spans="1:4">
      <c r="A7" s="9">
        <v>2</v>
      </c>
      <c r="B7" s="8" t="s">
        <v>4</v>
      </c>
      <c r="C7" s="8"/>
      <c r="D7" s="10">
        <v>1109</v>
      </c>
    </row>
    <row r="8" spans="1:4">
      <c r="A8" s="9">
        <v>3</v>
      </c>
      <c r="B8" s="42" t="s">
        <v>98</v>
      </c>
      <c r="C8" s="11"/>
      <c r="D8" s="12"/>
    </row>
    <row r="9" spans="1:4">
      <c r="A9" s="9">
        <v>4</v>
      </c>
      <c r="B9" s="8" t="s">
        <v>5</v>
      </c>
      <c r="C9" s="13"/>
      <c r="D9" s="13">
        <v>42036</v>
      </c>
    </row>
    <row r="10" spans="1:4">
      <c r="A10" s="46" t="s">
        <v>6</v>
      </c>
      <c r="B10" s="46"/>
      <c r="C10" s="46"/>
      <c r="D10" s="46"/>
    </row>
    <row r="11" spans="1:4">
      <c r="A11" s="8"/>
      <c r="B11" s="8" t="s">
        <v>7</v>
      </c>
      <c r="C11" s="14" t="s">
        <v>8</v>
      </c>
      <c r="D11" s="15" t="s">
        <v>9</v>
      </c>
    </row>
    <row r="12" spans="1:4">
      <c r="A12" s="15">
        <v>1</v>
      </c>
      <c r="B12" s="47" t="s">
        <v>10</v>
      </c>
      <c r="C12" s="47"/>
      <c r="D12" s="47"/>
    </row>
    <row r="13" spans="1:4">
      <c r="A13" s="9" t="s">
        <v>11</v>
      </c>
      <c r="B13" s="42" t="s">
        <v>99</v>
      </c>
      <c r="C13" s="16"/>
      <c r="D13" s="10">
        <f>D7</f>
        <v>1109</v>
      </c>
    </row>
    <row r="14" spans="1:4">
      <c r="A14" s="43" t="s">
        <v>12</v>
      </c>
      <c r="B14" s="42" t="s">
        <v>90</v>
      </c>
      <c r="C14" s="16"/>
      <c r="D14" s="10">
        <v>40.28</v>
      </c>
    </row>
    <row r="15" spans="1:4">
      <c r="A15" s="43" t="s">
        <v>18</v>
      </c>
      <c r="B15" s="42" t="s">
        <v>100</v>
      </c>
      <c r="C15" s="16"/>
      <c r="D15" s="10">
        <v>91.32</v>
      </c>
    </row>
    <row r="16" spans="1:4">
      <c r="A16" s="43" t="s">
        <v>89</v>
      </c>
      <c r="B16" s="42" t="s">
        <v>101</v>
      </c>
      <c r="C16" s="16"/>
      <c r="D16" s="10">
        <v>123.55</v>
      </c>
    </row>
    <row r="17" spans="1:5">
      <c r="A17" s="43" t="s">
        <v>22</v>
      </c>
      <c r="B17" s="42" t="s">
        <v>92</v>
      </c>
      <c r="C17" s="16"/>
      <c r="D17" s="10">
        <v>23.5</v>
      </c>
      <c r="E17" s="45">
        <f>SUM(D13:D17)</f>
        <v>1387.6499999999999</v>
      </c>
    </row>
    <row r="18" spans="1:5">
      <c r="A18" s="43" t="s">
        <v>94</v>
      </c>
      <c r="B18" s="42" t="s">
        <v>97</v>
      </c>
      <c r="C18" s="16">
        <v>5.0000000000000001E-3</v>
      </c>
      <c r="D18" s="10">
        <f>E17*C18</f>
        <v>6.9382499999999991</v>
      </c>
    </row>
    <row r="19" spans="1:5">
      <c r="A19" s="48" t="s">
        <v>14</v>
      </c>
      <c r="B19" s="48"/>
      <c r="C19" s="17"/>
      <c r="D19" s="18">
        <f>SUM(D13:D18)</f>
        <v>1394.5882499999998</v>
      </c>
    </row>
    <row r="20" spans="1:5">
      <c r="A20" s="49"/>
      <c r="B20" s="49"/>
      <c r="C20" s="49"/>
      <c r="D20" s="49"/>
    </row>
    <row r="21" spans="1:5">
      <c r="A21" s="19">
        <v>2</v>
      </c>
      <c r="B21" s="49" t="s">
        <v>15</v>
      </c>
      <c r="C21" s="49"/>
      <c r="D21" s="49"/>
    </row>
    <row r="22" spans="1:5">
      <c r="A22" s="9" t="s">
        <v>11</v>
      </c>
      <c r="B22" s="8" t="s">
        <v>16</v>
      </c>
      <c r="C22" s="10">
        <v>3</v>
      </c>
      <c r="D22" s="10">
        <f>(44*C22)</f>
        <v>132</v>
      </c>
    </row>
    <row r="23" spans="1:5">
      <c r="A23" s="9" t="s">
        <v>12</v>
      </c>
      <c r="B23" s="8" t="s">
        <v>17</v>
      </c>
      <c r="C23" s="8"/>
      <c r="D23" s="10">
        <v>280</v>
      </c>
    </row>
    <row r="24" spans="1:5">
      <c r="A24" s="9" t="s">
        <v>18</v>
      </c>
      <c r="B24" s="8" t="s">
        <v>19</v>
      </c>
      <c r="C24" s="8"/>
      <c r="D24" s="10">
        <v>45</v>
      </c>
    </row>
    <row r="25" spans="1:5">
      <c r="A25" s="9" t="s">
        <v>20</v>
      </c>
      <c r="B25" s="8" t="s">
        <v>21</v>
      </c>
      <c r="C25" s="8"/>
      <c r="D25" s="10">
        <v>15</v>
      </c>
    </row>
    <row r="26" spans="1:5">
      <c r="A26" s="9" t="s">
        <v>22</v>
      </c>
      <c r="B26" s="8" t="s">
        <v>13</v>
      </c>
      <c r="C26" s="8"/>
      <c r="D26" s="10">
        <v>0</v>
      </c>
    </row>
    <row r="27" spans="1:5">
      <c r="A27" s="48" t="s">
        <v>23</v>
      </c>
      <c r="B27" s="48"/>
      <c r="C27" s="17"/>
      <c r="D27" s="18">
        <f>SUM(D22:D26)</f>
        <v>472</v>
      </c>
    </row>
    <row r="28" spans="1:5">
      <c r="A28" s="49"/>
      <c r="B28" s="49"/>
      <c r="C28" s="49"/>
      <c r="D28" s="49"/>
    </row>
    <row r="29" spans="1:5">
      <c r="A29" s="19">
        <v>3</v>
      </c>
      <c r="B29" s="49" t="s">
        <v>24</v>
      </c>
      <c r="C29" s="49"/>
      <c r="D29" s="49"/>
    </row>
    <row r="30" spans="1:5">
      <c r="A30" s="20" t="s">
        <v>11</v>
      </c>
      <c r="B30" s="8" t="s">
        <v>87</v>
      </c>
      <c r="C30" s="21"/>
      <c r="D30" s="22">
        <v>55</v>
      </c>
    </row>
    <row r="31" spans="1:5">
      <c r="A31" s="20" t="s">
        <v>12</v>
      </c>
      <c r="B31" s="8" t="s">
        <v>88</v>
      </c>
      <c r="C31" s="21"/>
      <c r="D31" s="22">
        <v>0</v>
      </c>
    </row>
    <row r="32" spans="1:5">
      <c r="A32" s="20" t="s">
        <v>18</v>
      </c>
      <c r="B32" s="8" t="s">
        <v>86</v>
      </c>
      <c r="C32" s="21"/>
      <c r="D32" s="22">
        <v>45</v>
      </c>
    </row>
    <row r="33" spans="1:4">
      <c r="A33" s="20" t="s">
        <v>20</v>
      </c>
      <c r="B33" s="8" t="s">
        <v>13</v>
      </c>
      <c r="C33" s="21"/>
      <c r="D33" s="21"/>
    </row>
    <row r="34" spans="1:4">
      <c r="A34" s="53" t="s">
        <v>25</v>
      </c>
      <c r="B34" s="53"/>
      <c r="C34" s="6"/>
      <c r="D34" s="23">
        <f>SUM(D30:D33)</f>
        <v>100</v>
      </c>
    </row>
    <row r="35" spans="1:4">
      <c r="A35" s="54"/>
      <c r="B35" s="54"/>
      <c r="C35" s="54"/>
      <c r="D35" s="54"/>
    </row>
    <row r="36" spans="1:4">
      <c r="A36" s="19">
        <v>4</v>
      </c>
      <c r="B36" s="49" t="s">
        <v>26</v>
      </c>
      <c r="C36" s="49"/>
      <c r="D36" s="49"/>
    </row>
    <row r="37" spans="1:4">
      <c r="A37" s="24">
        <v>40546</v>
      </c>
      <c r="B37" s="11" t="s">
        <v>27</v>
      </c>
      <c r="C37" s="15" t="s">
        <v>28</v>
      </c>
      <c r="D37" s="15" t="s">
        <v>9</v>
      </c>
    </row>
    <row r="38" spans="1:4">
      <c r="A38" s="9" t="s">
        <v>11</v>
      </c>
      <c r="B38" s="8" t="s">
        <v>29</v>
      </c>
      <c r="C38" s="16">
        <v>0.2</v>
      </c>
      <c r="D38" s="10">
        <f t="shared" ref="D38:D45" si="0">C38*$D$19</f>
        <v>278.91764999999998</v>
      </c>
    </row>
    <row r="39" spans="1:4" s="5" customFormat="1">
      <c r="A39" s="9" t="s">
        <v>12</v>
      </c>
      <c r="B39" s="8" t="s">
        <v>30</v>
      </c>
      <c r="C39" s="16">
        <v>1.4999999999999999E-2</v>
      </c>
      <c r="D39" s="10">
        <f t="shared" si="0"/>
        <v>20.918823749999998</v>
      </c>
    </row>
    <row r="40" spans="1:4">
      <c r="A40" s="9" t="s">
        <v>18</v>
      </c>
      <c r="B40" s="8" t="s">
        <v>31</v>
      </c>
      <c r="C40" s="16">
        <v>0.01</v>
      </c>
      <c r="D40" s="10">
        <f t="shared" si="0"/>
        <v>13.945882499999998</v>
      </c>
    </row>
    <row r="41" spans="1:4">
      <c r="A41" s="9" t="s">
        <v>20</v>
      </c>
      <c r="B41" s="8" t="s">
        <v>32</v>
      </c>
      <c r="C41" s="16">
        <v>2E-3</v>
      </c>
      <c r="D41" s="10">
        <f t="shared" si="0"/>
        <v>2.7891764999999995</v>
      </c>
    </row>
    <row r="42" spans="1:4">
      <c r="A42" s="9" t="s">
        <v>22</v>
      </c>
      <c r="B42" s="8" t="s">
        <v>33</v>
      </c>
      <c r="C42" s="16">
        <v>2.5000000000000001E-2</v>
      </c>
      <c r="D42" s="10">
        <f t="shared" si="0"/>
        <v>34.864706249999998</v>
      </c>
    </row>
    <row r="43" spans="1:4">
      <c r="A43" s="9" t="s">
        <v>34</v>
      </c>
      <c r="B43" s="8" t="s">
        <v>35</v>
      </c>
      <c r="C43" s="16">
        <v>0.08</v>
      </c>
      <c r="D43" s="10">
        <f t="shared" si="0"/>
        <v>111.56705999999998</v>
      </c>
    </row>
    <row r="44" spans="1:4">
      <c r="A44" s="9" t="s">
        <v>36</v>
      </c>
      <c r="B44" s="8" t="s">
        <v>37</v>
      </c>
      <c r="C44" s="16">
        <v>0.03</v>
      </c>
      <c r="D44" s="10">
        <f t="shared" si="0"/>
        <v>41.837647499999996</v>
      </c>
    </row>
    <row r="45" spans="1:4">
      <c r="A45" s="9" t="s">
        <v>38</v>
      </c>
      <c r="B45" s="8" t="s">
        <v>39</v>
      </c>
      <c r="C45" s="16">
        <v>6.0000000000000001E-3</v>
      </c>
      <c r="D45" s="10">
        <f t="shared" si="0"/>
        <v>8.3675294999999981</v>
      </c>
    </row>
    <row r="46" spans="1:4">
      <c r="A46" s="50" t="s">
        <v>40</v>
      </c>
      <c r="B46" s="50"/>
      <c r="C46" s="25">
        <f>SUM(C38:C45)</f>
        <v>0.3680000000000001</v>
      </c>
      <c r="D46" s="26">
        <f>SUM(D38:D45)</f>
        <v>513.20847599999991</v>
      </c>
    </row>
    <row r="47" spans="1:4">
      <c r="A47" s="27">
        <v>40577</v>
      </c>
      <c r="B47" s="28" t="s">
        <v>41</v>
      </c>
      <c r="C47" s="15" t="s">
        <v>28</v>
      </c>
      <c r="D47" s="15" t="s">
        <v>9</v>
      </c>
    </row>
    <row r="48" spans="1:4">
      <c r="A48" s="9" t="s">
        <v>11</v>
      </c>
      <c r="B48" s="8" t="s">
        <v>42</v>
      </c>
      <c r="C48" s="16">
        <v>8.3299999999999999E-2</v>
      </c>
      <c r="D48" s="10">
        <f>$D$19*C48</f>
        <v>116.16920122499998</v>
      </c>
    </row>
    <row r="49" spans="1:4">
      <c r="A49" s="9" t="s">
        <v>12</v>
      </c>
      <c r="B49" s="8" t="s">
        <v>43</v>
      </c>
      <c r="C49" s="16">
        <v>2.7800000000000002E-2</v>
      </c>
      <c r="D49" s="10">
        <f>$D$19*C49</f>
        <v>38.769553349999995</v>
      </c>
    </row>
    <row r="50" spans="1:4">
      <c r="A50" s="51" t="s">
        <v>44</v>
      </c>
      <c r="B50" s="51"/>
      <c r="C50" s="29">
        <f>SUM(C48:C49)</f>
        <v>0.1111</v>
      </c>
      <c r="D50" s="10">
        <f>$D$19*C50</f>
        <v>154.93875457499999</v>
      </c>
    </row>
    <row r="51" spans="1:4">
      <c r="A51" s="9" t="s">
        <v>18</v>
      </c>
      <c r="B51" s="8" t="s">
        <v>45</v>
      </c>
      <c r="C51" s="16">
        <f>C50*C46</f>
        <v>4.0884800000000013E-2</v>
      </c>
      <c r="D51" s="10">
        <f>$D$19*C51</f>
        <v>57.017461683600011</v>
      </c>
    </row>
    <row r="52" spans="1:4">
      <c r="A52" s="52" t="s">
        <v>46</v>
      </c>
      <c r="B52" s="52"/>
      <c r="C52" s="30">
        <f>C51+C49+C48</f>
        <v>0.15198480000000003</v>
      </c>
      <c r="D52" s="31">
        <f>D48+D49+D51</f>
        <v>211.95621625859997</v>
      </c>
    </row>
    <row r="53" spans="1:4">
      <c r="A53" s="32">
        <v>40578</v>
      </c>
      <c r="B53" s="28" t="s">
        <v>47</v>
      </c>
      <c r="C53" s="15" t="s">
        <v>28</v>
      </c>
      <c r="D53" s="15" t="s">
        <v>9</v>
      </c>
    </row>
    <row r="54" spans="1:4">
      <c r="A54" s="9" t="s">
        <v>11</v>
      </c>
      <c r="B54" s="8" t="s">
        <v>47</v>
      </c>
      <c r="C54" s="16">
        <v>0.01</v>
      </c>
      <c r="D54" s="10">
        <f>C54*$D$19</f>
        <v>13.945882499999998</v>
      </c>
    </row>
    <row r="55" spans="1:4">
      <c r="A55" s="9" t="s">
        <v>12</v>
      </c>
      <c r="B55" s="8" t="s">
        <v>48</v>
      </c>
      <c r="C55" s="16">
        <f>C54*C46</f>
        <v>3.680000000000001E-3</v>
      </c>
      <c r="D55" s="10">
        <f>C55*$D$19</f>
        <v>5.1320847600000006</v>
      </c>
    </row>
    <row r="56" spans="1:4">
      <c r="A56" s="52" t="s">
        <v>49</v>
      </c>
      <c r="B56" s="52"/>
      <c r="C56" s="30">
        <f>SUM(C54:C55)</f>
        <v>1.3680000000000001E-2</v>
      </c>
      <c r="D56" s="31">
        <f>C56*$D$19</f>
        <v>19.077967259999998</v>
      </c>
    </row>
    <row r="57" spans="1:4">
      <c r="A57" s="33">
        <v>40578</v>
      </c>
      <c r="B57" s="28" t="s">
        <v>50</v>
      </c>
      <c r="C57" s="15" t="s">
        <v>28</v>
      </c>
      <c r="D57" s="15" t="s">
        <v>9</v>
      </c>
    </row>
    <row r="58" spans="1:4">
      <c r="A58" s="9" t="s">
        <v>11</v>
      </c>
      <c r="B58" s="8" t="s">
        <v>51</v>
      </c>
      <c r="C58" s="16">
        <v>4.0000000000000002E-4</v>
      </c>
      <c r="D58" s="10">
        <f t="shared" ref="D58:D63" si="1">$D$19*C58</f>
        <v>0.55783529999999992</v>
      </c>
    </row>
    <row r="59" spans="1:4">
      <c r="A59" s="9" t="s">
        <v>12</v>
      </c>
      <c r="B59" s="8" t="s">
        <v>52</v>
      </c>
      <c r="C59" s="16">
        <f>C46*C58</f>
        <v>1.4720000000000005E-4</v>
      </c>
      <c r="D59" s="10">
        <f t="shared" si="1"/>
        <v>0.20528339040000004</v>
      </c>
    </row>
    <row r="60" spans="1:4">
      <c r="A60" s="9" t="s">
        <v>18</v>
      </c>
      <c r="B60" s="8" t="s">
        <v>53</v>
      </c>
      <c r="C60" s="16">
        <v>3.0000000000000003E-4</v>
      </c>
      <c r="D60" s="10">
        <f t="shared" si="1"/>
        <v>0.41837647499999997</v>
      </c>
    </row>
    <row r="61" spans="1:4">
      <c r="A61" s="9" t="s">
        <v>20</v>
      </c>
      <c r="B61" s="8" t="s">
        <v>54</v>
      </c>
      <c r="C61" s="16">
        <v>2.0000000000000001E-4</v>
      </c>
      <c r="D61" s="10">
        <f t="shared" si="1"/>
        <v>0.27891764999999996</v>
      </c>
    </row>
    <row r="62" spans="1:4">
      <c r="A62" s="9" t="s">
        <v>22</v>
      </c>
      <c r="B62" s="8" t="s">
        <v>55</v>
      </c>
      <c r="C62" s="16">
        <f>C61*C46</f>
        <v>7.3600000000000027E-5</v>
      </c>
      <c r="D62" s="10">
        <f t="shared" si="1"/>
        <v>0.10264169520000002</v>
      </c>
    </row>
    <row r="63" spans="1:4">
      <c r="A63" s="9" t="s">
        <v>34</v>
      </c>
      <c r="B63" s="8" t="s">
        <v>56</v>
      </c>
      <c r="C63" s="16">
        <v>6.9999999999999999E-4</v>
      </c>
      <c r="D63" s="10">
        <f t="shared" si="1"/>
        <v>0.97621177499999989</v>
      </c>
    </row>
    <row r="64" spans="1:4">
      <c r="A64" s="52" t="s">
        <v>57</v>
      </c>
      <c r="B64" s="52"/>
      <c r="C64" s="30">
        <f>SUM(C58:C63)</f>
        <v>1.8208E-3</v>
      </c>
      <c r="D64" s="31">
        <f>SUM(D58:D63)</f>
        <v>2.5392662855999997</v>
      </c>
    </row>
    <row r="65" spans="1:4">
      <c r="A65" s="34">
        <v>40666</v>
      </c>
      <c r="B65" s="28" t="s">
        <v>58</v>
      </c>
      <c r="C65" s="15" t="s">
        <v>28</v>
      </c>
      <c r="D65" s="15" t="s">
        <v>9</v>
      </c>
    </row>
    <row r="66" spans="1:4">
      <c r="A66" s="9" t="s">
        <v>11</v>
      </c>
      <c r="B66" s="8" t="s">
        <v>59</v>
      </c>
      <c r="C66" s="16">
        <v>8.3299999999999999E-2</v>
      </c>
      <c r="D66" s="10">
        <f>$D$19*C66</f>
        <v>116.16920122499998</v>
      </c>
    </row>
    <row r="67" spans="1:4">
      <c r="A67" s="9" t="s">
        <v>12</v>
      </c>
      <c r="B67" s="8" t="s">
        <v>60</v>
      </c>
      <c r="C67" s="16">
        <v>1.3900000000000001E-2</v>
      </c>
      <c r="D67" s="10">
        <f>C67*D19</f>
        <v>19.384776674999998</v>
      </c>
    </row>
    <row r="68" spans="1:4">
      <c r="A68" s="9" t="s">
        <v>18</v>
      </c>
      <c r="B68" s="8" t="s">
        <v>61</v>
      </c>
      <c r="C68" s="16">
        <v>2.0000000000000001E-4</v>
      </c>
      <c r="D68" s="10">
        <f>C68*D19</f>
        <v>0.27891764999999996</v>
      </c>
    </row>
    <row r="69" spans="1:4">
      <c r="A69" s="9" t="s">
        <v>20</v>
      </c>
      <c r="B69" s="8" t="s">
        <v>62</v>
      </c>
      <c r="C69" s="16">
        <v>2.1000000000000003E-3</v>
      </c>
      <c r="D69" s="10">
        <f>C69*D19</f>
        <v>2.9286353250000001</v>
      </c>
    </row>
    <row r="70" spans="1:4">
      <c r="A70" s="9" t="s">
        <v>22</v>
      </c>
      <c r="B70" s="8" t="s">
        <v>63</v>
      </c>
      <c r="C70" s="16">
        <v>3.3E-3</v>
      </c>
      <c r="D70" s="10">
        <f>D19*C70</f>
        <v>4.6021412249999996</v>
      </c>
    </row>
    <row r="71" spans="1:4">
      <c r="A71" s="9" t="s">
        <v>34</v>
      </c>
      <c r="B71" s="8" t="s">
        <v>13</v>
      </c>
      <c r="C71" s="16">
        <v>0</v>
      </c>
      <c r="D71" s="10">
        <f>C71*D19</f>
        <v>0</v>
      </c>
    </row>
    <row r="72" spans="1:4">
      <c r="A72" s="57" t="s">
        <v>64</v>
      </c>
      <c r="B72" s="57"/>
      <c r="C72" s="36">
        <f>SUM(C66:C71)</f>
        <v>0.1028</v>
      </c>
      <c r="D72" s="37">
        <f>SUM(D66:D71)</f>
        <v>143.36367209999997</v>
      </c>
    </row>
    <row r="73" spans="1:4">
      <c r="A73" s="9" t="s">
        <v>36</v>
      </c>
      <c r="B73" s="8" t="s">
        <v>65</v>
      </c>
      <c r="C73" s="16">
        <f>C72*C46</f>
        <v>3.7830400000000014E-2</v>
      </c>
      <c r="D73" s="10">
        <f>C73*D19</f>
        <v>52.757831332800009</v>
      </c>
    </row>
    <row r="74" spans="1:4">
      <c r="A74" s="52" t="s">
        <v>66</v>
      </c>
      <c r="B74" s="52"/>
      <c r="C74" s="30">
        <f>C72+C73</f>
        <v>0.14063040000000002</v>
      </c>
      <c r="D74" s="31">
        <f>D72+D73</f>
        <v>196.12150343279998</v>
      </c>
    </row>
    <row r="75" spans="1:4">
      <c r="A75" s="48" t="s">
        <v>67</v>
      </c>
      <c r="B75" s="48"/>
      <c r="C75" s="38">
        <f>C74+C64+C56+C52+C46</f>
        <v>0.67611600000000016</v>
      </c>
      <c r="D75" s="18">
        <f>D74+D64+D56+D52+D46</f>
        <v>942.90342923699984</v>
      </c>
    </row>
    <row r="76" spans="1:4">
      <c r="A76" s="49"/>
      <c r="B76" s="49"/>
      <c r="C76" s="49"/>
      <c r="D76" s="49"/>
    </row>
    <row r="77" spans="1:4">
      <c r="A77" s="55" t="s">
        <v>68</v>
      </c>
      <c r="B77" s="55"/>
      <c r="C77" s="38"/>
      <c r="D77" s="18">
        <f>D19+D27+D34+D75</f>
        <v>2909.4916792369995</v>
      </c>
    </row>
    <row r="78" spans="1:4">
      <c r="A78" s="49"/>
      <c r="B78" s="49"/>
      <c r="C78" s="49"/>
      <c r="D78" s="49"/>
    </row>
    <row r="79" spans="1:4">
      <c r="A79" s="15">
        <v>5</v>
      </c>
      <c r="B79" s="11" t="s">
        <v>69</v>
      </c>
      <c r="C79" s="15" t="s">
        <v>28</v>
      </c>
      <c r="D79" s="15" t="s">
        <v>9</v>
      </c>
    </row>
    <row r="80" spans="1:4">
      <c r="A80" s="15" t="s">
        <v>11</v>
      </c>
      <c r="B80" s="11" t="s">
        <v>70</v>
      </c>
      <c r="C80" s="39"/>
      <c r="D80" s="40"/>
    </row>
    <row r="81" spans="1:4">
      <c r="A81" s="9"/>
      <c r="B81" s="8" t="s">
        <v>71</v>
      </c>
      <c r="C81" s="16">
        <v>0.15</v>
      </c>
      <c r="D81" s="10">
        <f>ROUND(C81*D77,2)</f>
        <v>436.42</v>
      </c>
    </row>
    <row r="82" spans="1:4">
      <c r="A82" s="56" t="s">
        <v>72</v>
      </c>
      <c r="B82" s="56"/>
      <c r="C82" s="16"/>
      <c r="D82" s="10">
        <f>D81</f>
        <v>436.42</v>
      </c>
    </row>
    <row r="83" spans="1:4">
      <c r="A83" s="15" t="s">
        <v>12</v>
      </c>
      <c r="B83" s="11" t="s">
        <v>73</v>
      </c>
      <c r="C83" s="39"/>
      <c r="D83" s="40"/>
    </row>
    <row r="84" spans="1:4">
      <c r="A84" s="8"/>
      <c r="B84" s="8" t="s">
        <v>74</v>
      </c>
      <c r="C84" s="16">
        <v>3.6499999999999998E-2</v>
      </c>
      <c r="D84" s="10">
        <f>C84*(D77/(1-C92))</f>
        <v>152.66884170809442</v>
      </c>
    </row>
    <row r="85" spans="1:4">
      <c r="A85" s="8"/>
      <c r="B85" s="8" t="s">
        <v>75</v>
      </c>
      <c r="C85" s="16">
        <v>0.05</v>
      </c>
      <c r="D85" s="10">
        <f>C85*(D77/(1-C92))</f>
        <v>209.13539960012938</v>
      </c>
    </row>
    <row r="86" spans="1:4">
      <c r="A86" s="8"/>
      <c r="B86" s="8" t="s">
        <v>76</v>
      </c>
      <c r="C86" s="16"/>
      <c r="D86" s="10">
        <f>C86*(D77/(1-C92))</f>
        <v>0</v>
      </c>
    </row>
    <row r="87" spans="1:4">
      <c r="A87" s="57" t="s">
        <v>77</v>
      </c>
      <c r="B87" s="57"/>
      <c r="C87" s="29">
        <f>SUM(C84:C86)</f>
        <v>8.6499999999999994E-2</v>
      </c>
      <c r="D87" s="10">
        <f>SUM(D84:D86)</f>
        <v>361.80424130822382</v>
      </c>
    </row>
    <row r="88" spans="1:4">
      <c r="A88" s="35"/>
      <c r="B88" s="35"/>
      <c r="C88" s="29"/>
      <c r="D88" s="10"/>
    </row>
    <row r="89" spans="1:4">
      <c r="A89" s="15" t="s">
        <v>18</v>
      </c>
      <c r="B89" s="11" t="s">
        <v>78</v>
      </c>
      <c r="C89" s="16">
        <v>6.7900000000000002E-2</v>
      </c>
      <c r="D89" s="10">
        <f>ROUND(C89*(D77+D81),2)</f>
        <v>227.19</v>
      </c>
    </row>
    <row r="90" spans="1:4">
      <c r="A90" s="56" t="s">
        <v>79</v>
      </c>
      <c r="B90" s="56"/>
      <c r="C90" s="16"/>
      <c r="D90" s="10">
        <f>D89</f>
        <v>227.19</v>
      </c>
    </row>
    <row r="91" spans="1:4">
      <c r="A91" s="41"/>
      <c r="B91" s="8"/>
      <c r="C91" s="16"/>
      <c r="D91" s="10"/>
    </row>
    <row r="92" spans="1:4">
      <c r="A92" s="47" t="s">
        <v>80</v>
      </c>
      <c r="B92" s="47"/>
      <c r="C92" s="39">
        <f>C81+C87+C89</f>
        <v>0.3044</v>
      </c>
      <c r="D92" s="40">
        <f>D82+D87+D90</f>
        <v>1025.4142413082238</v>
      </c>
    </row>
    <row r="93" spans="1:4">
      <c r="A93" s="11"/>
      <c r="B93" s="11"/>
      <c r="C93" s="39"/>
      <c r="D93" s="40"/>
    </row>
    <row r="94" spans="1:4">
      <c r="A94" s="11" t="s">
        <v>81</v>
      </c>
      <c r="B94" s="11"/>
      <c r="C94" s="8"/>
      <c r="D94" s="8"/>
    </row>
    <row r="95" spans="1:4">
      <c r="A95" s="11"/>
      <c r="B95" s="47" t="s">
        <v>82</v>
      </c>
      <c r="C95" s="47"/>
      <c r="D95" s="15" t="s">
        <v>9</v>
      </c>
    </row>
    <row r="96" spans="1:4">
      <c r="A96" s="15" t="s">
        <v>11</v>
      </c>
      <c r="B96" s="11" t="s">
        <v>83</v>
      </c>
      <c r="C96" s="11"/>
      <c r="D96" s="40">
        <f>D19</f>
        <v>1394.5882499999998</v>
      </c>
    </row>
    <row r="97" spans="1:4">
      <c r="A97" s="15" t="s">
        <v>12</v>
      </c>
      <c r="B97" s="11" t="s">
        <v>15</v>
      </c>
      <c r="C97" s="11"/>
      <c r="D97" s="40">
        <f>D27</f>
        <v>472</v>
      </c>
    </row>
    <row r="98" spans="1:4">
      <c r="A98" s="15" t="s">
        <v>18</v>
      </c>
      <c r="B98" s="11" t="s">
        <v>24</v>
      </c>
      <c r="C98" s="11"/>
      <c r="D98" s="40">
        <f>D34</f>
        <v>100</v>
      </c>
    </row>
    <row r="99" spans="1:4">
      <c r="A99" s="15" t="s">
        <v>20</v>
      </c>
      <c r="B99" s="11" t="s">
        <v>26</v>
      </c>
      <c r="C99" s="11"/>
      <c r="D99" s="40">
        <f>D75</f>
        <v>942.90342923699984</v>
      </c>
    </row>
    <row r="100" spans="1:4">
      <c r="A100" s="17" t="s">
        <v>84</v>
      </c>
      <c r="B100" s="17"/>
      <c r="C100" s="17"/>
      <c r="D100" s="18">
        <f>SUM(D96:D99)</f>
        <v>2909.4916792369995</v>
      </c>
    </row>
    <row r="101" spans="1:4">
      <c r="A101" s="15" t="s">
        <v>22</v>
      </c>
      <c r="B101" s="11" t="s">
        <v>69</v>
      </c>
      <c r="C101" s="11"/>
      <c r="D101" s="40">
        <f>D92</f>
        <v>1025.4142413082238</v>
      </c>
    </row>
    <row r="102" spans="1:4">
      <c r="A102" s="17" t="s">
        <v>85</v>
      </c>
      <c r="B102" s="17"/>
      <c r="C102" s="17"/>
      <c r="D102" s="18">
        <f>ROUND((D100+D101),2)</f>
        <v>3934.91</v>
      </c>
    </row>
    <row r="103" spans="1:4">
      <c r="A103" s="15" t="s">
        <v>94</v>
      </c>
      <c r="B103" s="11" t="s">
        <v>95</v>
      </c>
      <c r="C103" s="11"/>
      <c r="D103" s="44">
        <v>1</v>
      </c>
    </row>
    <row r="104" spans="1:4">
      <c r="A104" s="17" t="s">
        <v>96</v>
      </c>
      <c r="B104" s="17"/>
      <c r="C104" s="17"/>
      <c r="D104" s="18">
        <f>D102*D103</f>
        <v>3934.91</v>
      </c>
    </row>
  </sheetData>
  <sheetProtection selectLockedCells="1" selectUnlockedCells="1"/>
  <mergeCells count="27">
    <mergeCell ref="A64:B64"/>
    <mergeCell ref="A72:B72"/>
    <mergeCell ref="A90:B90"/>
    <mergeCell ref="A92:B92"/>
    <mergeCell ref="A74:B74"/>
    <mergeCell ref="B95:C95"/>
    <mergeCell ref="A75:B75"/>
    <mergeCell ref="A76:D76"/>
    <mergeCell ref="A77:B77"/>
    <mergeCell ref="A78:D78"/>
    <mergeCell ref="A82:B82"/>
    <mergeCell ref="A87:B87"/>
    <mergeCell ref="A46:B46"/>
    <mergeCell ref="A50:B50"/>
    <mergeCell ref="A52:B52"/>
    <mergeCell ref="A56:B56"/>
    <mergeCell ref="A27:B27"/>
    <mergeCell ref="A28:D28"/>
    <mergeCell ref="B29:D29"/>
    <mergeCell ref="A34:B34"/>
    <mergeCell ref="A35:D35"/>
    <mergeCell ref="B36:D36"/>
    <mergeCell ref="A10:D10"/>
    <mergeCell ref="B12:D12"/>
    <mergeCell ref="A19:B19"/>
    <mergeCell ref="A20:D20"/>
    <mergeCell ref="B21:D21"/>
  </mergeCells>
  <pageMargins left="0.25" right="0.25" top="0.75" bottom="0.75" header="0.3" footer="0.3"/>
  <pageSetup paperSize="9" firstPageNumber="0" orientation="portrait" horizontalDpi="300" verticalDpi="300" r:id="rId1"/>
  <headerFooter alignWithMargins="0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Vigia Diurno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eduardo</cp:lastModifiedBy>
  <cp:lastPrinted>2015-11-20T13:48:34Z</cp:lastPrinted>
  <dcterms:created xsi:type="dcterms:W3CDTF">2012-09-11T14:33:53Z</dcterms:created>
  <dcterms:modified xsi:type="dcterms:W3CDTF">2015-11-20T16:50:38Z</dcterms:modified>
</cp:coreProperties>
</file>