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4295" windowHeight="4620"/>
  </bookViews>
  <sheets>
    <sheet name="EDITORA_PROEC" sheetId="9" r:id="rId1"/>
    <sheet name="CRONOGRAMA" sheetId="13" r:id="rId2"/>
    <sheet name="ele_esg_agua" sheetId="1" r:id="rId3"/>
    <sheet name="ESQUADRIAS" sheetId="12" r:id="rId4"/>
  </sheets>
  <definedNames>
    <definedName name="_xlnm.Print_Area" localSheetId="1">CRONOGRAMA!$A$3:$J$37</definedName>
    <definedName name="_xlnm.Print_Area" localSheetId="0">EDITORA_PROEC!$A$1:$J$115</definedName>
  </definedNames>
  <calcPr calcId="125725"/>
</workbook>
</file>

<file path=xl/calcChain.xml><?xml version="1.0" encoding="utf-8"?>
<calcChain xmlns="http://schemas.openxmlformats.org/spreadsheetml/2006/main">
  <c r="J105" i="9"/>
  <c r="C29" i="13"/>
  <c r="D29"/>
  <c r="J29" s="1"/>
  <c r="D26"/>
  <c r="L112" i="9"/>
  <c r="E106"/>
  <c r="I104"/>
  <c r="I105"/>
  <c r="I106"/>
  <c r="I107"/>
  <c r="E108"/>
  <c r="H108" s="1"/>
  <c r="I108" s="1"/>
  <c r="H77"/>
  <c r="I77" s="1"/>
  <c r="M88" i="1"/>
  <c r="H76" i="9"/>
  <c r="I76" s="1"/>
  <c r="M5" i="1"/>
  <c r="L2"/>
  <c r="J109" i="9"/>
  <c r="H82"/>
  <c r="I82" s="1"/>
  <c r="H66"/>
  <c r="I66" s="1"/>
  <c r="H61"/>
  <c r="I61" s="1"/>
  <c r="H62"/>
  <c r="I62" s="1"/>
  <c r="H63"/>
  <c r="I63" s="1"/>
  <c r="H64"/>
  <c r="I64" s="1"/>
  <c r="H57"/>
  <c r="I57" s="1"/>
  <c r="H59"/>
  <c r="I59" s="1"/>
  <c r="J12" i="12"/>
  <c r="J11"/>
  <c r="E15"/>
  <c r="E20"/>
  <c r="E21"/>
  <c r="E7"/>
  <c r="E8"/>
  <c r="E9"/>
  <c r="E10"/>
  <c r="E11"/>
  <c r="E12"/>
  <c r="E13"/>
  <c r="E14"/>
  <c r="E6"/>
  <c r="H80" i="9"/>
  <c r="I80" s="1"/>
  <c r="H81"/>
  <c r="I81" s="1"/>
  <c r="H84"/>
  <c r="I84" s="1"/>
  <c r="H85"/>
  <c r="I85" s="1"/>
  <c r="H86"/>
  <c r="I86" s="1"/>
  <c r="C28" i="13"/>
  <c r="H103" i="9"/>
  <c r="I103" s="1"/>
  <c r="C17" i="13"/>
  <c r="C18"/>
  <c r="C19"/>
  <c r="C20"/>
  <c r="C21"/>
  <c r="C22"/>
  <c r="C23"/>
  <c r="C24"/>
  <c r="C25"/>
  <c r="C26"/>
  <c r="C27"/>
  <c r="C14"/>
  <c r="C15"/>
  <c r="C16"/>
  <c r="C13"/>
  <c r="F29" l="1"/>
  <c r="H29"/>
  <c r="L106" i="9"/>
  <c r="J100"/>
  <c r="D27" i="13" s="1"/>
  <c r="H27" s="1"/>
  <c r="D28" l="1"/>
  <c r="F28" s="1"/>
  <c r="J27"/>
  <c r="F27"/>
  <c r="I14" i="9"/>
  <c r="I20"/>
  <c r="I21"/>
  <c r="I24"/>
  <c r="I28"/>
  <c r="I29"/>
  <c r="I32"/>
  <c r="I36"/>
  <c r="I37"/>
  <c r="I40"/>
  <c r="I41"/>
  <c r="I42"/>
  <c r="I43"/>
  <c r="I44"/>
  <c r="I48"/>
  <c r="I49"/>
  <c r="I53"/>
  <c r="I54"/>
  <c r="I55"/>
  <c r="I72"/>
  <c r="I75"/>
  <c r="J76"/>
  <c r="D22" i="13" s="1"/>
  <c r="J77" i="9"/>
  <c r="D23" i="13" s="1"/>
  <c r="I89" i="9"/>
  <c r="I90"/>
  <c r="I91"/>
  <c r="I92"/>
  <c r="I93"/>
  <c r="I94"/>
  <c r="H28" i="13" l="1"/>
  <c r="J28"/>
  <c r="J23"/>
  <c r="H23"/>
  <c r="F23"/>
  <c r="J22"/>
  <c r="H22"/>
  <c r="F22"/>
  <c r="H56" i="9"/>
  <c r="I56" s="1"/>
  <c r="J53" s="1"/>
  <c r="H71"/>
  <c r="I71" s="1"/>
  <c r="H70"/>
  <c r="I70" s="1"/>
  <c r="H69"/>
  <c r="I69" s="1"/>
  <c r="E96"/>
  <c r="H96" s="1"/>
  <c r="I96" s="1"/>
  <c r="H95"/>
  <c r="I95" s="1"/>
  <c r="E93"/>
  <c r="E92"/>
  <c r="E89"/>
  <c r="H79"/>
  <c r="I79" s="1"/>
  <c r="H73"/>
  <c r="I73" s="1"/>
  <c r="H51"/>
  <c r="I51" s="1"/>
  <c r="H50"/>
  <c r="I50" s="1"/>
  <c r="H46"/>
  <c r="I46" s="1"/>
  <c r="H45"/>
  <c r="I45" s="1"/>
  <c r="I9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H39"/>
  <c r="I39" s="1"/>
  <c r="H38"/>
  <c r="I38" s="1"/>
  <c r="H35"/>
  <c r="I35" s="1"/>
  <c r="H34"/>
  <c r="I34" s="1"/>
  <c r="H31"/>
  <c r="I31" s="1"/>
  <c r="H30"/>
  <c r="I30" s="1"/>
  <c r="E33"/>
  <c r="H33" s="1"/>
  <c r="I33" s="1"/>
  <c r="H27"/>
  <c r="I27" s="1"/>
  <c r="H26"/>
  <c r="I26" s="1"/>
  <c r="H25"/>
  <c r="I25" s="1"/>
  <c r="H22"/>
  <c r="I22" s="1"/>
  <c r="J20" s="1"/>
  <c r="D15" i="13" s="1"/>
  <c r="H15" i="9"/>
  <c r="I15" s="1"/>
  <c r="H18"/>
  <c r="I18" s="1"/>
  <c r="H17"/>
  <c r="I17" s="1"/>
  <c r="H16"/>
  <c r="I16" s="1"/>
  <c r="H11"/>
  <c r="I11" s="1"/>
  <c r="H10"/>
  <c r="I10" s="1"/>
  <c r="K18" i="1"/>
  <c r="L18" s="1"/>
  <c r="K25"/>
  <c r="L25" s="1"/>
  <c r="K26"/>
  <c r="L26" s="1"/>
  <c r="K27"/>
  <c r="L27" s="1"/>
  <c r="K28"/>
  <c r="L28" s="1"/>
  <c r="K29"/>
  <c r="L29" s="1"/>
  <c r="K30"/>
  <c r="L30" s="1"/>
  <c r="K31"/>
  <c r="L31" s="1"/>
  <c r="K42"/>
  <c r="L42" s="1"/>
  <c r="K49"/>
  <c r="L49" s="1"/>
  <c r="K50"/>
  <c r="L50" s="1"/>
  <c r="K54"/>
  <c r="L54" s="1"/>
  <c r="K57"/>
  <c r="L57" s="1"/>
  <c r="K60"/>
  <c r="L60" s="1"/>
  <c r="K62"/>
  <c r="L62" s="1"/>
  <c r="K64"/>
  <c r="L64" s="1"/>
  <c r="K66"/>
  <c r="L66" s="1"/>
  <c r="K67"/>
  <c r="L67" s="1"/>
  <c r="K69"/>
  <c r="L69" s="1"/>
  <c r="K71"/>
  <c r="L71" s="1"/>
  <c r="K72"/>
  <c r="L72" s="1"/>
  <c r="K74"/>
  <c r="L74" s="1"/>
  <c r="K76"/>
  <c r="L76" s="1"/>
  <c r="K77"/>
  <c r="L77" s="1"/>
  <c r="K79"/>
  <c r="L79" s="1"/>
  <c r="K80"/>
  <c r="L80" s="1"/>
  <c r="K83"/>
  <c r="L83" s="1"/>
  <c r="K84"/>
  <c r="L84" s="1"/>
  <c r="K91"/>
  <c r="L91" s="1"/>
  <c r="K92"/>
  <c r="L92" s="1"/>
  <c r="K93"/>
  <c r="L93" s="1"/>
  <c r="K94"/>
  <c r="L94" s="1"/>
  <c r="K96"/>
  <c r="L96" s="1"/>
  <c r="K98"/>
  <c r="L98" s="1"/>
  <c r="K100"/>
  <c r="L100" s="1"/>
  <c r="K102"/>
  <c r="L102" s="1"/>
  <c r="K104"/>
  <c r="L104" s="1"/>
  <c r="K105"/>
  <c r="L105" s="1"/>
  <c r="K107"/>
  <c r="L107" s="1"/>
  <c r="K124"/>
  <c r="L124" s="1"/>
  <c r="K125"/>
  <c r="L125" s="1"/>
  <c r="K126"/>
  <c r="L126" s="1"/>
  <c r="K127"/>
  <c r="L127" s="1"/>
  <c r="K134"/>
  <c r="L134" s="1"/>
  <c r="K11"/>
  <c r="L11" s="1"/>
  <c r="K12"/>
  <c r="L12" s="1"/>
  <c r="J173"/>
  <c r="K173" s="1"/>
  <c r="L173" s="1"/>
  <c r="J174"/>
  <c r="K174" s="1"/>
  <c r="L174" s="1"/>
  <c r="J164"/>
  <c r="K164" s="1"/>
  <c r="L164" s="1"/>
  <c r="J165"/>
  <c r="K165" s="1"/>
  <c r="L165" s="1"/>
  <c r="J166"/>
  <c r="K166" s="1"/>
  <c r="L166" s="1"/>
  <c r="J167"/>
  <c r="K167" s="1"/>
  <c r="L167" s="1"/>
  <c r="J168"/>
  <c r="K168" s="1"/>
  <c r="L168" s="1"/>
  <c r="J169"/>
  <c r="K169" s="1"/>
  <c r="L169" s="1"/>
  <c r="J170"/>
  <c r="K170" s="1"/>
  <c r="L170" s="1"/>
  <c r="J171"/>
  <c r="K171" s="1"/>
  <c r="L171" s="1"/>
  <c r="J172"/>
  <c r="K172" s="1"/>
  <c r="L172" s="1"/>
  <c r="J161"/>
  <c r="K161" s="1"/>
  <c r="L161" s="1"/>
  <c r="J159"/>
  <c r="K159" s="1"/>
  <c r="L159" s="1"/>
  <c r="J153"/>
  <c r="K153" s="1"/>
  <c r="L153" s="1"/>
  <c r="J154"/>
  <c r="K154" s="1"/>
  <c r="L154" s="1"/>
  <c r="J155"/>
  <c r="K155" s="1"/>
  <c r="L155" s="1"/>
  <c r="J156"/>
  <c r="K156" s="1"/>
  <c r="L156" s="1"/>
  <c r="J157"/>
  <c r="K157" s="1"/>
  <c r="L157" s="1"/>
  <c r="J158"/>
  <c r="K158" s="1"/>
  <c r="L158" s="1"/>
  <c r="J160"/>
  <c r="K160" s="1"/>
  <c r="L160" s="1"/>
  <c r="J162"/>
  <c r="K162" s="1"/>
  <c r="L162" s="1"/>
  <c r="J163"/>
  <c r="K163" s="1"/>
  <c r="L163" s="1"/>
  <c r="J146"/>
  <c r="K146" s="1"/>
  <c r="L146" s="1"/>
  <c r="J147"/>
  <c r="K147" s="1"/>
  <c r="L147" s="1"/>
  <c r="J148"/>
  <c r="K148" s="1"/>
  <c r="L148" s="1"/>
  <c r="J149"/>
  <c r="K149" s="1"/>
  <c r="L149" s="1"/>
  <c r="J150"/>
  <c r="K150" s="1"/>
  <c r="L150" s="1"/>
  <c r="J151"/>
  <c r="K151" s="1"/>
  <c r="L151" s="1"/>
  <c r="J152"/>
  <c r="K152" s="1"/>
  <c r="L152" s="1"/>
  <c r="J136"/>
  <c r="K136" s="1"/>
  <c r="L136" s="1"/>
  <c r="J137"/>
  <c r="K137" s="1"/>
  <c r="L137" s="1"/>
  <c r="J138"/>
  <c r="K138" s="1"/>
  <c r="L138" s="1"/>
  <c r="J139"/>
  <c r="K139" s="1"/>
  <c r="L139" s="1"/>
  <c r="J140"/>
  <c r="K140" s="1"/>
  <c r="L140" s="1"/>
  <c r="J141"/>
  <c r="K141" s="1"/>
  <c r="L141" s="1"/>
  <c r="J142"/>
  <c r="K142" s="1"/>
  <c r="L142" s="1"/>
  <c r="J143"/>
  <c r="K143" s="1"/>
  <c r="L143" s="1"/>
  <c r="J144"/>
  <c r="K144" s="1"/>
  <c r="L144" s="1"/>
  <c r="J145"/>
  <c r="K145" s="1"/>
  <c r="L145" s="1"/>
  <c r="J135"/>
  <c r="K135" s="1"/>
  <c r="L135" s="1"/>
  <c r="J129"/>
  <c r="K129" s="1"/>
  <c r="L129" s="1"/>
  <c r="J130"/>
  <c r="K130" s="1"/>
  <c r="L130" s="1"/>
  <c r="J131"/>
  <c r="K131" s="1"/>
  <c r="L131" s="1"/>
  <c r="J132"/>
  <c r="K132" s="1"/>
  <c r="L132" s="1"/>
  <c r="J133"/>
  <c r="K133" s="1"/>
  <c r="L133" s="1"/>
  <c r="J128"/>
  <c r="K128" s="1"/>
  <c r="L128" s="1"/>
  <c r="J122"/>
  <c r="K122" s="1"/>
  <c r="L122" s="1"/>
  <c r="J123"/>
  <c r="K123" s="1"/>
  <c r="L123" s="1"/>
  <c r="J120"/>
  <c r="K120" s="1"/>
  <c r="L120" s="1"/>
  <c r="J116"/>
  <c r="K116" s="1"/>
  <c r="L116" s="1"/>
  <c r="J117"/>
  <c r="K117" s="1"/>
  <c r="L117" s="1"/>
  <c r="J118"/>
  <c r="K118" s="1"/>
  <c r="L118" s="1"/>
  <c r="J119"/>
  <c r="K119" s="1"/>
  <c r="L119" s="1"/>
  <c r="J121"/>
  <c r="K121" s="1"/>
  <c r="L121" s="1"/>
  <c r="J114"/>
  <c r="K114" s="1"/>
  <c r="L114" s="1"/>
  <c r="J115"/>
  <c r="K115" s="1"/>
  <c r="L115" s="1"/>
  <c r="J110"/>
  <c r="K110" s="1"/>
  <c r="L110" s="1"/>
  <c r="J112"/>
  <c r="K112" s="1"/>
  <c r="L112" s="1"/>
  <c r="J109"/>
  <c r="K109" s="1"/>
  <c r="L109" s="1"/>
  <c r="J111"/>
  <c r="K111" s="1"/>
  <c r="L111" s="1"/>
  <c r="J113"/>
  <c r="K113" s="1"/>
  <c r="L113" s="1"/>
  <c r="J108"/>
  <c r="K108" s="1"/>
  <c r="L108" s="1"/>
  <c r="J106"/>
  <c r="K106" s="1"/>
  <c r="L106" s="1"/>
  <c r="J95"/>
  <c r="K95" s="1"/>
  <c r="L95" s="1"/>
  <c r="J97"/>
  <c r="K97" s="1"/>
  <c r="L97" s="1"/>
  <c r="J103"/>
  <c r="K103" s="1"/>
  <c r="L103" s="1"/>
  <c r="J101"/>
  <c r="K101" s="1"/>
  <c r="L101" s="1"/>
  <c r="J99"/>
  <c r="K99" s="1"/>
  <c r="L99" s="1"/>
  <c r="J90"/>
  <c r="K90" s="1"/>
  <c r="L90" s="1"/>
  <c r="J10"/>
  <c r="K10" s="1"/>
  <c r="L10" s="1"/>
  <c r="J14"/>
  <c r="K14" s="1"/>
  <c r="L14" s="1"/>
  <c r="J13"/>
  <c r="K13" s="1"/>
  <c r="L13" s="1"/>
  <c r="J15"/>
  <c r="K15" s="1"/>
  <c r="L15" s="1"/>
  <c r="J73"/>
  <c r="K73" s="1"/>
  <c r="L73" s="1"/>
  <c r="J85"/>
  <c r="K85" s="1"/>
  <c r="L85" s="1"/>
  <c r="J78"/>
  <c r="K78" s="1"/>
  <c r="L78" s="1"/>
  <c r="J75"/>
  <c r="K75" s="1"/>
  <c r="L75" s="1"/>
  <c r="J70"/>
  <c r="K70" s="1"/>
  <c r="L70" s="1"/>
  <c r="J68"/>
  <c r="K68" s="1"/>
  <c r="L68" s="1"/>
  <c r="J65"/>
  <c r="K65" s="1"/>
  <c r="L65" s="1"/>
  <c r="J63"/>
  <c r="K63" s="1"/>
  <c r="L63" s="1"/>
  <c r="J61"/>
  <c r="K61" s="1"/>
  <c r="L61" s="1"/>
  <c r="J58"/>
  <c r="K58" s="1"/>
  <c r="L58" s="1"/>
  <c r="J56"/>
  <c r="K56" s="1"/>
  <c r="L56" s="1"/>
  <c r="J55"/>
  <c r="K55" s="1"/>
  <c r="L55" s="1"/>
  <c r="J52"/>
  <c r="K52" s="1"/>
  <c r="L52" s="1"/>
  <c r="J53"/>
  <c r="K53" s="1"/>
  <c r="L53" s="1"/>
  <c r="J48"/>
  <c r="K48" s="1"/>
  <c r="L48" s="1"/>
  <c r="J45"/>
  <c r="K45" s="1"/>
  <c r="L45" s="1"/>
  <c r="J46"/>
  <c r="K46" s="1"/>
  <c r="L46" s="1"/>
  <c r="J47"/>
  <c r="K47" s="1"/>
  <c r="L47" s="1"/>
  <c r="J43"/>
  <c r="K43" s="1"/>
  <c r="L43" s="1"/>
  <c r="J36"/>
  <c r="K36" s="1"/>
  <c r="L36" s="1"/>
  <c r="J37"/>
  <c r="K37" s="1"/>
  <c r="L37" s="1"/>
  <c r="J38"/>
  <c r="K38" s="1"/>
  <c r="L38" s="1"/>
  <c r="J39"/>
  <c r="K39" s="1"/>
  <c r="L39" s="1"/>
  <c r="J40"/>
  <c r="K40" s="1"/>
  <c r="L40" s="1"/>
  <c r="J41"/>
  <c r="K41" s="1"/>
  <c r="L41" s="1"/>
  <c r="J33"/>
  <c r="K33" s="1"/>
  <c r="L33" s="1"/>
  <c r="F32"/>
  <c r="J32"/>
  <c r="J23"/>
  <c r="K23" s="1"/>
  <c r="L23" s="1"/>
  <c r="J20"/>
  <c r="K20" s="1"/>
  <c r="L20" s="1"/>
  <c r="J19"/>
  <c r="K19" s="1"/>
  <c r="L19" s="1"/>
  <c r="J21"/>
  <c r="K21" s="1"/>
  <c r="L21" s="1"/>
  <c r="L7"/>
  <c r="I112" i="9" l="1"/>
  <c r="L113" s="1"/>
  <c r="L114" s="1"/>
  <c r="L116" s="1"/>
  <c r="M8" i="1"/>
  <c r="K32"/>
  <c r="L32" s="1"/>
  <c r="J78" i="9"/>
  <c r="D24" i="13" s="1"/>
  <c r="J88" i="9"/>
  <c r="D25" i="13" s="1"/>
  <c r="F25" s="1"/>
  <c r="J68" i="9"/>
  <c r="D21" i="13" s="1"/>
  <c r="J48" i="9"/>
  <c r="D19" i="13" s="1"/>
  <c r="J19" s="1"/>
  <c r="J15"/>
  <c r="F15"/>
  <c r="H15"/>
  <c r="J37" i="9"/>
  <c r="D17" i="13" s="1"/>
  <c r="J41" i="9"/>
  <c r="D18" i="13" s="1"/>
  <c r="J24" i="9"/>
  <c r="D16" i="13" s="1"/>
  <c r="J14" i="9"/>
  <c r="J9"/>
  <c r="D13" i="13" l="1"/>
  <c r="J112" i="9"/>
  <c r="H26" i="13"/>
  <c r="H24"/>
  <c r="J24"/>
  <c r="F24"/>
  <c r="J25"/>
  <c r="H25"/>
  <c r="H21"/>
  <c r="F21"/>
  <c r="J21"/>
  <c r="H19"/>
  <c r="F19"/>
  <c r="F16"/>
  <c r="J16"/>
  <c r="H16"/>
  <c r="D14"/>
  <c r="H18"/>
  <c r="F18"/>
  <c r="J18"/>
  <c r="J17"/>
  <c r="H17"/>
  <c r="F17"/>
  <c r="J13" l="1"/>
  <c r="H13"/>
  <c r="F13"/>
  <c r="J26"/>
  <c r="F26"/>
  <c r="J14"/>
  <c r="H14"/>
  <c r="F14"/>
  <c r="I6" i="9" l="1"/>
  <c r="D20" i="13" l="1"/>
  <c r="D31" s="1"/>
  <c r="F20" l="1"/>
  <c r="F31" s="1"/>
  <c r="H20"/>
  <c r="H31" s="1"/>
  <c r="J20"/>
  <c r="J31" s="1"/>
  <c r="H8"/>
  <c r="F32" l="1"/>
  <c r="H32"/>
  <c r="G32" s="1"/>
  <c r="J32"/>
  <c r="I32" s="1"/>
  <c r="H33" l="1"/>
  <c r="G33" s="1"/>
  <c r="F33"/>
  <c r="E32"/>
  <c r="E33" s="1"/>
  <c r="J33" l="1"/>
  <c r="I33" s="1"/>
</calcChain>
</file>

<file path=xl/sharedStrings.xml><?xml version="1.0" encoding="utf-8"?>
<sst xmlns="http://schemas.openxmlformats.org/spreadsheetml/2006/main" count="613" uniqueCount="365">
  <si>
    <t>Elétrica - Acessórios p/ eletrodutos</t>
  </si>
  <si>
    <t>Caixa PVC</t>
  </si>
  <si>
    <t>Elétrica - Cabo Unipolar (cobre)</t>
  </si>
  <si>
    <t>Isol.HEPR - ench.EVA - 0,6/1kV (ref. Pirelli Afumex)</t>
  </si>
  <si>
    <t>1.5 mm²</t>
  </si>
  <si>
    <t>16 mm²</t>
  </si>
  <si>
    <t>2.5 mm²</t>
  </si>
  <si>
    <t>Elétrica - Dispositivo Elétrico - sobrepor</t>
  </si>
  <si>
    <t>Elétrica - Dispositivo de Proteção</t>
  </si>
  <si>
    <t>Disjuntor Unipolar Termomagnético - norma DIN</t>
  </si>
  <si>
    <t>10 A</t>
  </si>
  <si>
    <t>13 A</t>
  </si>
  <si>
    <t>16 A</t>
  </si>
  <si>
    <t>80 A</t>
  </si>
  <si>
    <t>Elétrica - Eletroduto PVC flexível</t>
  </si>
  <si>
    <t>Eletroduto leve</t>
  </si>
  <si>
    <t>Eletroduto pesado</t>
  </si>
  <si>
    <t>Elétrica - Eletroduto PVC rosca</t>
  </si>
  <si>
    <t>Eletroduto, vara 3,0m</t>
  </si>
  <si>
    <t>Elétrica - Eletroduto metálico rígido leve</t>
  </si>
  <si>
    <t>Eletroduto galvanizado, vara 3,0m</t>
  </si>
  <si>
    <t>Elétrica - Luminária e acessórios</t>
  </si>
  <si>
    <t>Elétrica - Material p/ entrada serviço</t>
  </si>
  <si>
    <t>Painel polifásico até 100A</t>
  </si>
  <si>
    <t>Elétrica - Quadro distrib. chapa pintada - embutir</t>
  </si>
  <si>
    <t>Lógica - Caixa de passagem - sobrepor</t>
  </si>
  <si>
    <t>Lógica - Dispositivo Lógica - embutir</t>
  </si>
  <si>
    <t>Placa 2x4</t>
  </si>
  <si>
    <t>Lógica - Eletroduto metálico rígido leve</t>
  </si>
  <si>
    <t>Telefônica (dutos) - Acessórios p/ eletrodutos</t>
  </si>
  <si>
    <t>Telefônica (dutos) - Dispositivo Elétrico - embutido</t>
  </si>
  <si>
    <t>Telefônica (dutos) - Dispositivo Elétrico - sobrepor</t>
  </si>
  <si>
    <t>Telefônica (dutos) - Eletroduto metálico rígido leve</t>
  </si>
  <si>
    <t>REF</t>
  </si>
  <si>
    <t>ITEM</t>
  </si>
  <si>
    <t>SUB-ÍTEM</t>
  </si>
  <si>
    <t>COD.</t>
  </si>
  <si>
    <t>SERVIÇO</t>
  </si>
  <si>
    <t>ELETRICO  - TELEF.-LÓGICA</t>
  </si>
  <si>
    <t>pç</t>
  </si>
  <si>
    <t>m</t>
  </si>
  <si>
    <t>R$/UN.</t>
  </si>
  <si>
    <t>TOTAL S/ BDI</t>
  </si>
  <si>
    <t>TOTAL C/ BDI</t>
  </si>
  <si>
    <t xml:space="preserve">BDI = </t>
  </si>
  <si>
    <t>INEL 91995</t>
  </si>
  <si>
    <t>TOMADA MÉDIA DE EMBUTIR (1 MÓDULO), 2P+T 20 A, SEM SUPORTE E SEM PLACA -FORNECIMENTO E INSTALAÇÃO. AF_12/2015</t>
  </si>
  <si>
    <t>MAT.</t>
  </si>
  <si>
    <t>M.O.</t>
  </si>
  <si>
    <t>INEL 95801</t>
  </si>
  <si>
    <t>CONDULETE DE ALUMÍNIO, TIPO X, PARA ELETRODUTO DE FERRO GALVANIZADO DN 20 MM (3/4''), APARENTE - FORNECIMENTO E INSTALAÇÃO. AF_11/2016_P</t>
  </si>
  <si>
    <t>INEL 91952</t>
  </si>
  <si>
    <t>INTERRUPTOR SIMPLES (1 MÓDULO), 10A/250V, SEM SUPORTE E SEM PLACA -FORNECIMENTO E INSTALAÇÃO. AF_12/2015</t>
  </si>
  <si>
    <t>INEL 74130/1</t>
  </si>
  <si>
    <t>INEL 74130/2</t>
  </si>
  <si>
    <t>INEL 91867</t>
  </si>
  <si>
    <t>3/4": ELETRODUTO RÍGIDO ROSCÁVEL, PVC, DN 25 MM (3/4"), PARA CIRCUITOS TERMINAIS, FORNECIMENTO E INSTALAÇÃO. AF_12/2015</t>
  </si>
  <si>
    <t>1/2" : ELETRODUTO RÍGIDO ROSCÁVEL, PVC, DN 20 MM (1/2"), PARA CIRCUITOS TERMINAIS,</t>
  </si>
  <si>
    <t>1/2" : ELETRODUTO RÍGIDO ROSCÁVEL, PVC, DN 20 MM (1/2"), PARA CIRCUITOS TERMINAIS, FORNECIMENTO E INSTALAÇÃO. AF_12/2015</t>
  </si>
  <si>
    <t>INEL 91868</t>
  </si>
  <si>
    <t>1": ELETRODUTO RÍGIDO ROSCÁVEL, PVC, DN 32 MM (1"), PARA CIRCUITOS TERMINAIS, FORNECIMENTO E INSTALAÇÃO. AF_12/2015</t>
  </si>
  <si>
    <t>INEL 93008</t>
  </si>
  <si>
    <t>1/2" :</t>
  </si>
  <si>
    <t>INEL 91866</t>
  </si>
  <si>
    <t>INEL 95745</t>
  </si>
  <si>
    <t>3/4" - ELETRODUTO DE FERRO GALVANIZADO, CLASSE LEVE, DN 20 MM (3/4''), APARENTE, FORNECIMENTO E INSTALAÇÃO. AF_11/2016</t>
  </si>
  <si>
    <t xml:space="preserve"> LUMINARIA CALHA SOBREPOR EM CHAPA ACO P/ 1 LAMPADA FLUORESCENTE 40W (NÃO INCLUI LAMP)</t>
  </si>
  <si>
    <t>LAMPADA LED  TUBULAR BIVOLT 18/20 W, BASE G13 UN 61,06</t>
  </si>
  <si>
    <t>INEL 9540</t>
  </si>
  <si>
    <t>un.</t>
  </si>
  <si>
    <t>ENTRADA DE ENERGIA ELÉTRICA AÉREA TRIF 100A COM POSTE DE CONCRETO,  INCLUSIVE CABEAMENTO, CAIXA DE PROTEÇÃO PARA MEDIDOR E ATERRAMENTO.</t>
  </si>
  <si>
    <t>INEL 74052/5</t>
  </si>
  <si>
    <t xml:space="preserve">QUADRO DE MEDICAO GERAL EM CHAPA METALICA PARA EDIFICIOS </t>
  </si>
  <si>
    <t/>
  </si>
  <si>
    <t>INEL 74131/4</t>
  </si>
  <si>
    <t>Barr. trif., disj geral, compacto - DIN (Ref. Moratori) - QUADRO DE DISTRIBUICAO DE ENERGIA DE EMBUTIR, EM CHAPA METALICA, PARA 18 DISJUNTORES TERMOMAGNETICOS MONOPOLARES, COM BARRAMENTO TRIFASICO E NEUTRO, FORNECIMENTO E INSTALACAO</t>
  </si>
  <si>
    <t>INES 83367</t>
  </si>
  <si>
    <t xml:space="preserve">INES 72337 </t>
  </si>
  <si>
    <t>Tomada p/ cabo coaxial  :INES 72337 TOMADA PARA LÓGICA- FORNECIMENTO E INSTALACAO UN 13,04 6,82 19,86</t>
  </si>
  <si>
    <t>TOMADA PARA TELEFONE- FORNECIMENTO E INSTALACAO</t>
  </si>
  <si>
    <t>INEL 91941</t>
  </si>
  <si>
    <t>CAIXA RETANGULAR 4" X 2" BAIXA (0,30 M DO PISO), PVC, INSTALADA EM PAREDE -FORNECIMENTO E INSTALAÇÃO. AF_12/2015</t>
  </si>
  <si>
    <t>INEL 91926</t>
  </si>
  <si>
    <t>INEL 92981</t>
  </si>
  <si>
    <t>INEL 91924</t>
  </si>
  <si>
    <t>DER_BN</t>
  </si>
  <si>
    <t>4.2</t>
  </si>
  <si>
    <t>2.2</t>
  </si>
  <si>
    <t>2.4</t>
  </si>
  <si>
    <t>3.1</t>
  </si>
  <si>
    <t>4.3</t>
  </si>
  <si>
    <t>Alimentação - PVC rígido soldável</t>
  </si>
  <si>
    <t>Tubos</t>
  </si>
  <si>
    <t>25 mm</t>
  </si>
  <si>
    <t>Esgoto - Caixas de Passagem</t>
  </si>
  <si>
    <t>100 mm</t>
  </si>
  <si>
    <t>40 mm</t>
  </si>
  <si>
    <t>50 mm</t>
  </si>
  <si>
    <t>100 mm - 50 mm</t>
  </si>
  <si>
    <t>Joelho 90 c/anel p/ esgoto secundário</t>
  </si>
  <si>
    <t>40 mm - 1.1/2"</t>
  </si>
  <si>
    <t>Junção simples</t>
  </si>
  <si>
    <t>50 mm - 50 mm</t>
  </si>
  <si>
    <t>Luva</t>
  </si>
  <si>
    <t>Luva simples</t>
  </si>
  <si>
    <t>Tubo rígido c/ ponta lisa</t>
  </si>
  <si>
    <t>100 mm - 4"</t>
  </si>
  <si>
    <t>50 mm - 2"</t>
  </si>
  <si>
    <t>Tê sanitário</t>
  </si>
  <si>
    <t>100 mm - 100 mm</t>
  </si>
  <si>
    <t>50 mm -50 mm</t>
  </si>
  <si>
    <t>100x40mm</t>
  </si>
  <si>
    <t>Pluvial - PVC Esgoto</t>
  </si>
  <si>
    <t>Água fria - Aparelho</t>
  </si>
  <si>
    <t>Torneira de Jardim</t>
  </si>
  <si>
    <t>25 mm x 3/4"</t>
  </si>
  <si>
    <t>Torneira de lavatório</t>
  </si>
  <si>
    <t>25 mm - 1/2"</t>
  </si>
  <si>
    <t>Água fria - Metais</t>
  </si>
  <si>
    <t>Registro bruto de gaveta industrial</t>
  </si>
  <si>
    <t>3/4"</t>
  </si>
  <si>
    <t>Registro de gaveta c/ canopla cromada</t>
  </si>
  <si>
    <t>Água fria - PVC misto soldável</t>
  </si>
  <si>
    <t>Joelho de redução soldável c/ rosca</t>
  </si>
  <si>
    <t>Luva soldável c/ rosca</t>
  </si>
  <si>
    <t>25 mm -3/4"</t>
  </si>
  <si>
    <t>25 mm - 3/4"</t>
  </si>
  <si>
    <t>Joelho 90º soldável</t>
  </si>
  <si>
    <t>Tê 90 soldável</t>
  </si>
  <si>
    <t>Água fria - PVC soldável azul c/ bucha latão</t>
  </si>
  <si>
    <t>Joelho 90º soldável com  bucha de latão</t>
  </si>
  <si>
    <t>Joelho de redução 90º soldável com bucha de latão</t>
  </si>
  <si>
    <t>25 mm- 1/2"</t>
  </si>
  <si>
    <t>Luva de red. sold c/ bucha latão</t>
  </si>
  <si>
    <t>Tê red.90 sold c/ bucha latão B central</t>
  </si>
  <si>
    <t>25 mm -1/2"</t>
  </si>
  <si>
    <t>RESERVATÓRIO  PVC  1.000 litros</t>
  </si>
  <si>
    <t>AGUA FRIA - ALIMENTTAÇÃO / BARRILETE</t>
  </si>
  <si>
    <t xml:space="preserve">INEL 83449 </t>
  </si>
  <si>
    <t xml:space="preserve"> CAIXA DE PASSAGEM 60X60X70 FUNDO BRITA COM TAMPA </t>
  </si>
  <si>
    <t>NHI 89731</t>
  </si>
  <si>
    <t>50 mm :JOELHO 90 GRAUS, PVC, SERIE NORMAL, ESGOTO PREDIAL, DN 50 MM, JUNTA ELÁSTICA, FORNECIDO E INSTALADO EM RAMAL DE DESCARGA OU RAMAL DE ESGOTO SANITÁRIO.  AF_12/2014</t>
  </si>
  <si>
    <t>100 mm :  JOELHO 90 GRAUS, PVC, SERIE NORMAL, ESGOTO PREDIAL, DN 100 MM, JUNTA ELÁSTICA, FORNECIDO E INSTALADO EM RAMAL DE DESCARGA OU RAMAL DE ESGOTO  SANITÁRIO. AF_12/2014</t>
  </si>
  <si>
    <t>Joelho 90 c/ visita :  JOELHO 90 GRAUS, PVC, SERIE NORMAL, ESGOTO PREDIAL, DN 100 MM, JUNTA ELÁSTICA, FORNECIDO E INSTALADO EM RAMAL DE DESCARGA OU RAMAL DE ESGOTO  SANITÁRIO. AF_12/2014</t>
  </si>
  <si>
    <t>INHI 89748</t>
  </si>
  <si>
    <t>INHI 89746</t>
  </si>
  <si>
    <t>40 mm : JOELHO 90 GRAUS</t>
  </si>
  <si>
    <t>INHI 89735</t>
  </si>
  <si>
    <t xml:space="preserve">100 mm : JOELHO 45 </t>
  </si>
  <si>
    <t>INHI 89784</t>
  </si>
  <si>
    <t>INHI 89813</t>
  </si>
  <si>
    <t>INHI 89821</t>
  </si>
  <si>
    <t>INHI 89714</t>
  </si>
  <si>
    <t>INHI 89712</t>
  </si>
  <si>
    <t>INHI 89711</t>
  </si>
  <si>
    <t>NHI 89784</t>
  </si>
  <si>
    <t>INHI 89833</t>
  </si>
  <si>
    <t>NHI 89495</t>
  </si>
  <si>
    <t>Ralo corpo sifonado cilíndrico C/ GRELHA REDONDA</t>
  </si>
  <si>
    <t>150 mm - 6" - ÁGUA PLUVIAL</t>
  </si>
  <si>
    <t>INHI 89356</t>
  </si>
  <si>
    <t xml:space="preserve">INHI </t>
  </si>
  <si>
    <t>Chuveiro : INEL 9535
CHUVEIRO ELETRICO COMUM CORPO PLASTICO TIPO DUCHA, FORNECIMENTO E
INSTALACAO
UN 51,74 10,19 61,93</t>
  </si>
  <si>
    <t>INHI 86906</t>
  </si>
  <si>
    <t>INHI 89352</t>
  </si>
  <si>
    <t>NHI 89984</t>
  </si>
  <si>
    <t>INHI 89408</t>
  </si>
  <si>
    <t>m²</t>
  </si>
  <si>
    <t>m³</t>
  </si>
  <si>
    <t>PAREDE COM PLACAS DE GESSO ACARTONADO (DRYWALL), PARA USO INTERNO, COM DUAS FACES SIMPLES E ESTRUTURA METÁLICA COM GUIAS SIMPLES, SEM VÃOS.</t>
  </si>
  <si>
    <t xml:space="preserve"> APLICAÇÃO DE FUNDO SELADOR LÁTEX PVA EM TETO, UMA DEMÃO. AF_06/2014 M2 CR 2,83</t>
  </si>
  <si>
    <t>ACESSÓRIOS E EQUIPAMENTOS</t>
  </si>
  <si>
    <t>LAJE</t>
  </si>
  <si>
    <t>CASA DER</t>
  </si>
  <si>
    <t>REMOÇÃO DO TELHADO SOBRE ATUAL WC, ENTRADA DA COZINHA</t>
  </si>
  <si>
    <t>demolição de paredes (WC 1X1)</t>
  </si>
  <si>
    <t>ALVENARIA DE ELEVAÇÃO 20cm (editora / sala reunião)</t>
  </si>
  <si>
    <t>pilares  + broca 8x3x(15x30)</t>
  </si>
  <si>
    <t>viga de amarração - 22m x 15x30 - (baldrame + cobertura)</t>
  </si>
  <si>
    <t>ALVENARIA DE ELEVAÇÃO 20cm (respaldo superior nas paredes existentes) - 15mx0,5m</t>
  </si>
  <si>
    <t>74141/001</t>
  </si>
  <si>
    <t>TELHADO NOVO</t>
  </si>
  <si>
    <t xml:space="preserve"> FABRICAÇÃO E INSTALAÇÃO DE TESOURA INTEIRA EM MADEIRA NÃO APARELHADA, VÃO DE3 M, PARA TELHA ONDULADA DE FIBROCIMENTO, METÁLICA, PLÁSTICA OU TERMOACÚSTICA, INCLUSO IÇAMENTO. AF_12/2015</t>
  </si>
  <si>
    <t>CHAPISCO/EMBOÇO</t>
  </si>
  <si>
    <t>EDITORA/REUNIÃO</t>
  </si>
  <si>
    <t>WC</t>
  </si>
  <si>
    <t>WC FEM + ESP</t>
  </si>
  <si>
    <t>WC MASC</t>
  </si>
  <si>
    <t>CIRC</t>
  </si>
  <si>
    <t>Demolição de parede</t>
  </si>
  <si>
    <t>Demolição de piso sobre assoalho</t>
  </si>
  <si>
    <t>WC 1   A=11,0 M2; P= 14 M</t>
  </si>
  <si>
    <t>WC 2 = A=6,0M²; P = 10M</t>
  </si>
  <si>
    <t>HALL  A= 2,0M²</t>
  </si>
  <si>
    <t>REVESTIMENTO CER. ALTURA 1,60M</t>
  </si>
  <si>
    <t>ASSOALHO (REFORÇO)- WC ANTIGO</t>
  </si>
  <si>
    <t>DIVISÓRIA</t>
  </si>
  <si>
    <t>FORRO PVC INSTALADO</t>
  </si>
  <si>
    <t>ELÉTRICA</t>
  </si>
  <si>
    <t>HID/ ESGOTO</t>
  </si>
  <si>
    <t>PINTURA EXTERNA = 16X(H=6)</t>
  </si>
  <si>
    <t>PINTURA EXTERNA = 10X(H=6)</t>
  </si>
  <si>
    <t>PINTURA EXTERNA = 10X(H=3)</t>
  </si>
  <si>
    <t>PINTURA INTERNA -( PAREDES) = (120 X H=3)</t>
  </si>
  <si>
    <t>PINTURA INTERNA -( PAREDES WC) = (21 X H=1,5)</t>
  </si>
  <si>
    <t xml:space="preserve">total geral = </t>
  </si>
  <si>
    <t>Qde.(m²)</t>
  </si>
  <si>
    <t xml:space="preserve"> TELHAMENTO COM TELHA METÁLICA TERMOACÚSTICA E = 30 MM</t>
  </si>
  <si>
    <t>DEMOLIÇÃO DO WC INTERNO (6M-H=3M)</t>
  </si>
  <si>
    <t>1.1</t>
  </si>
  <si>
    <t>1.2</t>
  </si>
  <si>
    <t>2.1</t>
  </si>
  <si>
    <t>REMOÇÕES</t>
  </si>
  <si>
    <t>ALVENARIA  DE ELEVAÇÃO</t>
  </si>
  <si>
    <t>2.3</t>
  </si>
  <si>
    <t>LAJE COBERTURA</t>
  </si>
  <si>
    <t>4.1</t>
  </si>
  <si>
    <t>5.1</t>
  </si>
  <si>
    <t>5.2</t>
  </si>
  <si>
    <t>REVESTIMENTO CERÂMICO - WC</t>
  </si>
  <si>
    <t>6.1</t>
  </si>
  <si>
    <t>6.2</t>
  </si>
  <si>
    <t>PISO CERRÂMICO</t>
  </si>
  <si>
    <t>7.1</t>
  </si>
  <si>
    <t>7.2</t>
  </si>
  <si>
    <t>8.1</t>
  </si>
  <si>
    <t>8.2</t>
  </si>
  <si>
    <t>8.3</t>
  </si>
  <si>
    <t>PISO DE MADEIRA E DIVISÓRIAS DE GESSO</t>
  </si>
  <si>
    <t>9.1</t>
  </si>
  <si>
    <t>9.2</t>
  </si>
  <si>
    <t>9.3</t>
  </si>
  <si>
    <t>9.4</t>
  </si>
  <si>
    <t>9.5</t>
  </si>
  <si>
    <t>12.1</t>
  </si>
  <si>
    <t>PINTURAS - PAREDE, PORTAS E JANELAS</t>
  </si>
  <si>
    <t>13.1</t>
  </si>
  <si>
    <t>13.2</t>
  </si>
  <si>
    <t>Universidade Estadual do Norte do Paraná - UENP</t>
  </si>
  <si>
    <t xml:space="preserve">                                      Decreto Estadual n.º3909, Publicado no Diario Oficial do Estado do     Paraná em 01/12/08</t>
  </si>
  <si>
    <t>CRONOGRAMA FÍSICO-FINANCEIRO</t>
  </si>
  <si>
    <t>OBRA</t>
  </si>
  <si>
    <t>DATA:</t>
  </si>
  <si>
    <t>LOCAL</t>
  </si>
  <si>
    <t xml:space="preserve">VALOR DA OBRA: </t>
  </si>
  <si>
    <t>CAMPUS:</t>
  </si>
  <si>
    <t>DESCRIÇÃO DOS SERVIÇOS</t>
  </si>
  <si>
    <t>VALOR DOS SERVIÇOS</t>
  </si>
  <si>
    <t>SERVIÇOS A EXECUTAR</t>
  </si>
  <si>
    <t>1.º MÊS</t>
  </si>
  <si>
    <t>2.º MÊS</t>
  </si>
  <si>
    <t>3.º MÊS</t>
  </si>
  <si>
    <t xml:space="preserve"> %</t>
  </si>
  <si>
    <t>R$</t>
  </si>
  <si>
    <t>PARCIAIS</t>
  </si>
  <si>
    <t>ACUMULADOS</t>
  </si>
  <si>
    <t>Eng. Civil - CREA</t>
  </si>
  <si>
    <t>Reitoria</t>
  </si>
  <si>
    <t>Reforma: EDITORA e PROEC</t>
  </si>
  <si>
    <t>PRAZO DE EXECUÇÃO: 3 MESES</t>
  </si>
  <si>
    <t>ORÇAMENTO</t>
  </si>
  <si>
    <t>TOTAL DO ÍTEM</t>
  </si>
  <si>
    <t>fontes: TABELA SINAP 2018 / REGISTRO DE PREÇOS 2018</t>
  </si>
  <si>
    <t>[pátio dos fundos, anexo à edícula]</t>
  </si>
  <si>
    <t>CALÇADA EXTERNA e MURO</t>
  </si>
  <si>
    <t>15.1</t>
  </si>
  <si>
    <t>15.2</t>
  </si>
  <si>
    <t>PISO MADEIRA LAMINADO INCLUSIVE RODAPÉ INSTALADO</t>
  </si>
  <si>
    <t xml:space="preserve">APLICAÇÃO MANUAL DE PINTURA COM TINTA LÁTEX PVA EM PAREDES, VERNIZ OU ESMALTE EM ESQUADRIAS, MÍNIMO DUAS DEMÃO </t>
  </si>
  <si>
    <t>DESPESAS GERAIS,TESTES , LIMPEZA , BOTA FORA</t>
  </si>
  <si>
    <t>TAXAS DE LIGAÇÕES e CONSUMOS (água, esgoto, energia), LIMPEZA, BOTA FORA</t>
  </si>
  <si>
    <t>16.1</t>
  </si>
  <si>
    <t>TOTAIS</t>
  </si>
  <si>
    <t>12.2</t>
  </si>
  <si>
    <t>12.3</t>
  </si>
  <si>
    <t>BACIA SANITÁRIA C/ CX ACOPLADA</t>
  </si>
  <si>
    <t>BARRA DE APOIO INOX 60CM</t>
  </si>
  <si>
    <t>12.5</t>
  </si>
  <si>
    <t>12.6</t>
  </si>
  <si>
    <t>ESPELHO 50x50 cm moldura inox</t>
  </si>
  <si>
    <t>CONJUNTO PAPELEIRA, SABONETEIRA, TOALHEIRA (P/ WC)</t>
  </si>
  <si>
    <t>12.7</t>
  </si>
  <si>
    <t>12.8</t>
  </si>
  <si>
    <t>kit</t>
  </si>
  <si>
    <t xml:space="preserve">DIVISÓRIA SANITÁRIA GRANITO INCLUSIVE PORTAS = (10MX2,1) </t>
  </si>
  <si>
    <t>DIVISÓRIA SANITÁRIA ,PEÇAS SANITÁRIAS, ACESSÓRIOS</t>
  </si>
  <si>
    <t>JANELAS</t>
  </si>
  <si>
    <t>abrev.</t>
  </si>
  <si>
    <t>qde.</t>
  </si>
  <si>
    <t>largura</t>
  </si>
  <si>
    <t>altura</t>
  </si>
  <si>
    <t>área</t>
  </si>
  <si>
    <t>esquadria</t>
  </si>
  <si>
    <t>vidro</t>
  </si>
  <si>
    <t>obs.</t>
  </si>
  <si>
    <t>[cm]</t>
  </si>
  <si>
    <t>[m²]</t>
  </si>
  <si>
    <t>[mm]</t>
  </si>
  <si>
    <t>J1</t>
  </si>
  <si>
    <t>ferro_basculante</t>
  </si>
  <si>
    <t>J2</t>
  </si>
  <si>
    <t>J3</t>
  </si>
  <si>
    <t>J4</t>
  </si>
  <si>
    <t>J5</t>
  </si>
  <si>
    <t>J6</t>
  </si>
  <si>
    <t>J7</t>
  </si>
  <si>
    <t>J8</t>
  </si>
  <si>
    <t>J9</t>
  </si>
  <si>
    <t>PORTAS</t>
  </si>
  <si>
    <t>P1</t>
  </si>
  <si>
    <t>MADEIRA</t>
  </si>
  <si>
    <t>JANELA BASCULANTE COM VIDRO LISO 4mm</t>
  </si>
  <si>
    <t>FERRO</t>
  </si>
  <si>
    <t>ESQUADRIAS - JANELAS E PORTAS</t>
  </si>
  <si>
    <t>Laje premoldada   (sobre novos WC e S. REUNIÃO)</t>
  </si>
  <si>
    <t>LAJE PRE-MOLD BETA 11 P/1KN/M2 VAOS 4,40M/INCL VIGOTAS TIJOLOS ARMADURA</t>
  </si>
  <si>
    <t>ferro_fixo</t>
  </si>
  <si>
    <t>alumínio_correr</t>
  </si>
  <si>
    <t>1 vidro</t>
  </si>
  <si>
    <t>2 vidros</t>
  </si>
  <si>
    <t>PF1</t>
  </si>
  <si>
    <t>PORTA DE MADEIRA COMPENSADA LISA</t>
  </si>
  <si>
    <t>PORTA DE FERRO TIPO VENEZIANA</t>
  </si>
  <si>
    <t>JANELA FIXA COM VIDRO LISO 4mm</t>
  </si>
  <si>
    <t xml:space="preserve"> JANELA DE FERRO COM PINGADEIRA DE GRANITO E VIDRO LISO 4,0mm</t>
  </si>
  <si>
    <t xml:space="preserve"> JANELA DE CORRER, MOLDURA DE ALUMÍNIO, PARA PAREDE DRY-WALL, SEM PINGANDEIRA, 2 FOLHAS DE VIDRO 8mm</t>
  </si>
  <si>
    <t xml:space="preserve"> PORTA DE MADEIRA PARA PINTURA, SEMI-OCA (LEVE OU MÉDIA), 80X210CM, ESP UN AS 339,83</t>
  </si>
  <si>
    <t xml:space="preserve"> ADUELA / MARCO / BATENTE PARA PORTA DE 80X210CM, FIXAÇÃO COM ARGAMASSA UN CR 79,92</t>
  </si>
  <si>
    <t>ALIZAR / GUARNIÇÃO DE 5X1,5CM PARA PORTA DE 80X210CM FIXADO COM PREGOS UN CR 30,97</t>
  </si>
  <si>
    <t xml:space="preserve"> FECHADURA DE EMBUTIR COM CILINDRO, EXTERNA, COMPLETA, ACABAMENTO PADRÃ UN CR 71,77</t>
  </si>
  <si>
    <t>8.4</t>
  </si>
  <si>
    <t>8.5</t>
  </si>
  <si>
    <t>8.6</t>
  </si>
  <si>
    <t>8.7</t>
  </si>
  <si>
    <t>PORTA DE MADEIRA</t>
  </si>
  <si>
    <t>PORTAS DE FERRO</t>
  </si>
  <si>
    <t xml:space="preserve">73933/003 PORTA DE FERRO TIPO VENEZIANA, DE ABRIR </t>
  </si>
  <si>
    <t>73933/003</t>
  </si>
  <si>
    <t>8.8</t>
  </si>
  <si>
    <t xml:space="preserve"> [CIRC. ENTRADA,REUNIÃO,EDITORA 2,EDITORA 3]</t>
  </si>
  <si>
    <t xml:space="preserve"> CONTRAPISO EM ARGAMASSA TRAÇO 1:4 (CIMENTO E AREIA), PREPARO MECÂNICO </t>
  </si>
  <si>
    <t xml:space="preserve"> REVESTIMENTO CERÂMICO PARA PISO COM PLACAS TIPO ESMALTADA EXTRA  INCLUSIVE RODAPÉ </t>
  </si>
  <si>
    <t>EXECUÇÃO DE PASSEIO (CALÇADA) OU PISO DE CONCRETO COM CONCRETO MOLDADO NO LOCAL</t>
  </si>
  <si>
    <t xml:space="preserve"> BANCADA DE GRANITO CINZA POLIDO PARA LAVATÓRIO 0,50 X 0,60 M -COM TORNEIRA METÁLICA FORNECIMENTO E INSTALAÇÃO</t>
  </si>
  <si>
    <t xml:space="preserve">LAVATÓRIO LOUÇA BRANCA SUSPENSO, COM TORNEIRA,  29,5 X 39CM OU EQUIVALENTE, PADRÃO POPULAR </t>
  </si>
  <si>
    <t>TERÇA DE AÇO COMPOSTA POR TERÇAS PARA TELHADOS DE ATÉ 2 ÁGUAS PARA TEL HA ONDULADA DE FIBROCIMENTO, METÁLICA, PLÁSTICA OU TERMOACÚSTICA, INCLUSO TRANSPORTE VERTICAL. AF_12/2015</t>
  </si>
  <si>
    <t>87873/84024</t>
  </si>
  <si>
    <t xml:space="preserve"> CAIXA D´ÁGUA EM POLIETILENO, 500 LITROS, COM ACESSÓRIOS (TORNEIRA DE BÓIA, ADAPTADOR CURTO)</t>
  </si>
  <si>
    <t>DISJUNTOR TERMOMAGNETICO PADRAO NEMA (AMERICANO) 10 A 30A 240V, FORNECIMENTO E INSTALACAO</t>
  </si>
  <si>
    <t>2" :ELETRODUTO RÍGIDO ROSCÁVEL, PVC, DN 50 MM (2") - FORNECIMENTO E INSTALAÇÃO. AF_12/2015</t>
  </si>
  <si>
    <t xml:space="preserve">   ELETRODUTO DE FERRO GALVANIZADO, INSTALADO  - FORNECIMENTO E INSTALAÇÃO. </t>
  </si>
  <si>
    <t>Elétrica - Quadro de medição </t>
  </si>
  <si>
    <t>CAIXA DE PASSAGEM PARA TELEFONE OU LÓGICA 40X40X15CM (SOBREPOR) FORNECIMENTO E INSTALAÇAO</t>
  </si>
  <si>
    <t>Telefônica (dutos) - Caixa de passagem - sobrepor conduletes</t>
  </si>
  <si>
    <t>CAIXA DE PASSAGEM PARA TELEFONE  40X40X15CM (SOBREPOR) FORNECIMENTO E INSTALAÇAO</t>
  </si>
  <si>
    <t xml:space="preserve">ÁGUA FRIA_ÁGUA PLUVIAL_ESGOTO </t>
  </si>
  <si>
    <t>17.1</t>
  </si>
  <si>
    <t>CALHA E RUFO NO PERÍMETRO DO GALPÃO [9,50+9,5+13,5] m</t>
  </si>
  <si>
    <t>94228 CALHA E RUFO EM CHAPA DE AÇO GALVANIZADO NÚMERO 24, M AS 58,41</t>
  </si>
  <si>
    <t>CULTURA - [ GALPÃO DER ]</t>
  </si>
  <si>
    <t>REPAROS DOO ASSOALHO , LIXAMENTO E SINTECO DO PISO ASSOALHO (13,50X9,50)m</t>
  </si>
  <si>
    <t>16.2</t>
  </si>
  <si>
    <t>MESA,POLTRONA, AR CONDICIONADO</t>
  </si>
  <si>
    <t xml:space="preserve">                          REITORIA:   EDITORA e  PROEC / CULTURA</t>
  </si>
  <si>
    <t xml:space="preserve">                          REITORIA:  CULTURA_ EDITORA _ PROEC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</si>
</sst>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-* #,##0_-;\-* #,##0_-;_-* &quot;-&quot;??_-;_-@_-"/>
    <numFmt numFmtId="165" formatCode="&quot;R$&quot;\ #,##0.00"/>
    <numFmt numFmtId="166" formatCode="0.0%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5"/>
      <color indexed="8"/>
      <name val="UniversalBlack"/>
      <family val="2"/>
    </font>
    <font>
      <sz val="12"/>
      <name val="Calibri"/>
      <family val="2"/>
      <scheme val="minor"/>
    </font>
    <font>
      <b/>
      <sz val="13"/>
      <color indexed="8"/>
      <name val="Times New Roman"/>
      <family val="1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29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0" fontId="5" fillId="0" borderId="2" xfId="0" applyFont="1" applyBorder="1" applyAlignment="1">
      <alignment horizontal="left" wrapText="1" indent="1"/>
    </xf>
    <xf numFmtId="0" fontId="2" fillId="0" borderId="2" xfId="0" applyFont="1" applyBorder="1" applyAlignment="1">
      <alignment horizontal="left" wrapText="1" indent="1"/>
    </xf>
    <xf numFmtId="0" fontId="2" fillId="0" borderId="2" xfId="0" applyFont="1" applyBorder="1"/>
    <xf numFmtId="0" fontId="2" fillId="0" borderId="3" xfId="0" applyFont="1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 applyBorder="1"/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3" fontId="2" fillId="0" borderId="0" xfId="1" applyFont="1"/>
    <xf numFmtId="0" fontId="0" fillId="0" borderId="0" xfId="0" applyBorder="1"/>
    <xf numFmtId="0" fontId="2" fillId="0" borderId="0" xfId="0" applyFont="1" applyBorder="1" applyAlignment="1">
      <alignment wrapText="1"/>
    </xf>
    <xf numFmtId="164" fontId="2" fillId="0" borderId="2" xfId="1" applyNumberFormat="1" applyFont="1" applyBorder="1" applyAlignment="1">
      <alignment horizontal="center" vertical="center" wrapText="1"/>
    </xf>
    <xf numFmtId="43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2" fillId="0" borderId="2" xfId="1" quotePrefix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 wrapText="1"/>
    </xf>
    <xf numFmtId="43" fontId="3" fillId="0" borderId="0" xfId="1" applyFont="1" applyAlignment="1">
      <alignment horizontal="center" wrapText="1"/>
    </xf>
    <xf numFmtId="43" fontId="2" fillId="0" borderId="3" xfId="1" applyFont="1" applyBorder="1"/>
    <xf numFmtId="43" fontId="2" fillId="0" borderId="0" xfId="1" applyFont="1" applyBorder="1"/>
    <xf numFmtId="43" fontId="2" fillId="0" borderId="0" xfId="1" applyFont="1" applyAlignment="1">
      <alignment vertical="center"/>
    </xf>
    <xf numFmtId="43" fontId="2" fillId="0" borderId="0" xfId="1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3" fontId="2" fillId="0" borderId="0" xfId="1" applyFont="1" applyAlignment="1">
      <alignment wrapText="1"/>
    </xf>
    <xf numFmtId="0" fontId="0" fillId="0" borderId="0" xfId="0" applyAlignment="1">
      <alignment horizontal="center"/>
    </xf>
    <xf numFmtId="43" fontId="0" fillId="0" borderId="0" xfId="1" applyFont="1"/>
    <xf numFmtId="43" fontId="2" fillId="0" borderId="0" xfId="0" applyNumberFormat="1" applyFont="1"/>
    <xf numFmtId="43" fontId="0" fillId="0" borderId="0" xfId="0" applyNumberFormat="1"/>
    <xf numFmtId="0" fontId="0" fillId="0" borderId="0" xfId="0" applyBorder="1" applyAlignment="1">
      <alignment horizontal="center"/>
    </xf>
    <xf numFmtId="43" fontId="0" fillId="0" borderId="0" xfId="1" applyFont="1" applyBorder="1"/>
    <xf numFmtId="0" fontId="8" fillId="0" borderId="7" xfId="0" applyFont="1" applyFill="1" applyBorder="1"/>
    <xf numFmtId="0" fontId="10" fillId="0" borderId="10" xfId="0" applyFont="1" applyFill="1" applyBorder="1"/>
    <xf numFmtId="0" fontId="0" fillId="0" borderId="10" xfId="0" applyFill="1" applyBorder="1"/>
    <xf numFmtId="0" fontId="6" fillId="0" borderId="1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0" fillId="0" borderId="11" xfId="0" applyFont="1" applyFill="1" applyBorder="1"/>
    <xf numFmtId="0" fontId="6" fillId="0" borderId="26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wrapText="1"/>
    </xf>
    <xf numFmtId="0" fontId="6" fillId="0" borderId="28" xfId="0" applyFont="1" applyFill="1" applyBorder="1" applyAlignment="1">
      <alignment horizontal="center"/>
    </xf>
    <xf numFmtId="0" fontId="2" fillId="0" borderId="28" xfId="0" applyFont="1" applyBorder="1" applyAlignment="1">
      <alignment horizontal="left" wrapText="1"/>
    </xf>
    <xf numFmtId="43" fontId="2" fillId="0" borderId="28" xfId="1" applyFont="1" applyBorder="1" applyAlignment="1">
      <alignment horizontal="left" wrapText="1"/>
    </xf>
    <xf numFmtId="166" fontId="6" fillId="0" borderId="28" xfId="0" applyNumberFormat="1" applyFont="1" applyFill="1" applyBorder="1"/>
    <xf numFmtId="43" fontId="6" fillId="0" borderId="28" xfId="1" applyFont="1" applyFill="1" applyBorder="1"/>
    <xf numFmtId="43" fontId="6" fillId="0" borderId="27" xfId="1" applyFont="1" applyFill="1" applyBorder="1"/>
    <xf numFmtId="0" fontId="0" fillId="0" borderId="28" xfId="0" applyBorder="1"/>
    <xf numFmtId="43" fontId="0" fillId="0" borderId="28" xfId="1" applyFont="1" applyBorder="1"/>
    <xf numFmtId="43" fontId="0" fillId="0" borderId="28" xfId="0" applyNumberFormat="1" applyBorder="1"/>
    <xf numFmtId="43" fontId="0" fillId="0" borderId="27" xfId="0" applyNumberFormat="1" applyBorder="1"/>
    <xf numFmtId="0" fontId="0" fillId="0" borderId="15" xfId="0" applyBorder="1"/>
    <xf numFmtId="9" fontId="0" fillId="0" borderId="15" xfId="2" applyFont="1" applyBorder="1"/>
    <xf numFmtId="43" fontId="0" fillId="0" borderId="15" xfId="0" applyNumberFormat="1" applyBorder="1"/>
    <xf numFmtId="0" fontId="0" fillId="0" borderId="9" xfId="0" applyBorder="1"/>
    <xf numFmtId="0" fontId="0" fillId="0" borderId="14" xfId="0" applyBorder="1"/>
    <xf numFmtId="0" fontId="0" fillId="0" borderId="11" xfId="0" applyBorder="1"/>
    <xf numFmtId="43" fontId="0" fillId="0" borderId="0" xfId="0" applyNumberFormat="1" applyBorder="1"/>
    <xf numFmtId="0" fontId="2" fillId="0" borderId="15" xfId="0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43" fontId="2" fillId="0" borderId="15" xfId="1" applyFont="1" applyBorder="1" applyAlignment="1">
      <alignment vertical="center"/>
    </xf>
    <xf numFmtId="43" fontId="2" fillId="0" borderId="15" xfId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wrapText="1"/>
    </xf>
    <xf numFmtId="0" fontId="8" fillId="0" borderId="7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Border="1" applyAlignment="1">
      <alignment horizontal="right"/>
    </xf>
    <xf numFmtId="0" fontId="2" fillId="0" borderId="15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10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5" xfId="0" applyFill="1" applyBorder="1" applyAlignment="1">
      <alignment horizontal="right"/>
    </xf>
    <xf numFmtId="0" fontId="0" fillId="2" borderId="15" xfId="0" applyFill="1" applyBorder="1"/>
    <xf numFmtId="43" fontId="0" fillId="2" borderId="15" xfId="1" applyFont="1" applyFill="1" applyBorder="1"/>
    <xf numFmtId="43" fontId="0" fillId="2" borderId="15" xfId="0" applyNumberFormat="1" applyFill="1" applyBorder="1"/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right"/>
    </xf>
    <xf numFmtId="0" fontId="0" fillId="0" borderId="15" xfId="0" applyBorder="1" applyAlignment="1">
      <alignment horizontal="left" wrapText="1"/>
    </xf>
    <xf numFmtId="43" fontId="0" fillId="0" borderId="15" xfId="1" applyFont="1" applyBorder="1"/>
    <xf numFmtId="0" fontId="0" fillId="2" borderId="15" xfId="0" quotePrefix="1" applyFill="1" applyBorder="1"/>
    <xf numFmtId="43" fontId="0" fillId="0" borderId="0" xfId="0" quotePrefix="1" applyNumberFormat="1" applyBorder="1"/>
    <xf numFmtId="43" fontId="13" fillId="0" borderId="15" xfId="0" applyNumberFormat="1" applyFont="1" applyBorder="1"/>
    <xf numFmtId="9" fontId="0" fillId="0" borderId="15" xfId="0" applyNumberFormat="1" applyFont="1" applyBorder="1"/>
    <xf numFmtId="43" fontId="0" fillId="0" borderId="15" xfId="0" applyNumberFormat="1" applyFont="1" applyBorder="1"/>
    <xf numFmtId="9" fontId="1" fillId="0" borderId="15" xfId="2" applyFont="1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0" xfId="0" applyFill="1" applyBorder="1"/>
    <xf numFmtId="0" fontId="0" fillId="0" borderId="0" xfId="0" applyBorder="1" applyAlignment="1"/>
    <xf numFmtId="0" fontId="0" fillId="0" borderId="0" xfId="0" applyBorder="1" applyAlignment="1">
      <alignment horizontal="center" textRotation="90"/>
    </xf>
    <xf numFmtId="43" fontId="0" fillId="0" borderId="0" xfId="1" applyFont="1" applyBorder="1" applyAlignment="1">
      <alignment horizontal="center"/>
    </xf>
    <xf numFmtId="43" fontId="0" fillId="0" borderId="0" xfId="1" applyFont="1" applyBorder="1" applyAlignment="1">
      <alignment horizontal="center" vertical="center"/>
    </xf>
    <xf numFmtId="43" fontId="0" fillId="0" borderId="15" xfId="1" applyFont="1" applyBorder="1" applyAlignment="1">
      <alignment horizontal="center"/>
    </xf>
    <xf numFmtId="43" fontId="0" fillId="0" borderId="15" xfId="1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left"/>
    </xf>
    <xf numFmtId="0" fontId="6" fillId="0" borderId="26" xfId="0" applyFont="1" applyFill="1" applyBorder="1" applyAlignment="1">
      <alignment horizontal="center"/>
    </xf>
    <xf numFmtId="0" fontId="14" fillId="0" borderId="0" xfId="0" applyFont="1" applyBorder="1" applyAlignment="1">
      <alignment wrapText="1"/>
    </xf>
    <xf numFmtId="164" fontId="15" fillId="0" borderId="0" xfId="1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43" fontId="15" fillId="0" borderId="0" xfId="1" applyFont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2" fillId="0" borderId="0" xfId="0" applyFont="1" applyBorder="1" applyAlignment="1">
      <alignment vertical="center"/>
    </xf>
    <xf numFmtId="43" fontId="0" fillId="0" borderId="15" xfId="1" applyFont="1" applyBorder="1" applyAlignment="1">
      <alignment horizontal="right" vertical="top"/>
    </xf>
    <xf numFmtId="43" fontId="0" fillId="0" borderId="15" xfId="1" applyFont="1" applyBorder="1" applyAlignment="1">
      <alignment horizontal="right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wrapText="1"/>
    </xf>
    <xf numFmtId="0" fontId="0" fillId="0" borderId="15" xfId="0" applyFill="1" applyBorder="1" applyAlignment="1">
      <alignment wrapText="1"/>
    </xf>
    <xf numFmtId="0" fontId="7" fillId="0" borderId="15" xfId="0" applyFont="1" applyBorder="1"/>
    <xf numFmtId="0" fontId="0" fillId="0" borderId="15" xfId="0" applyBorder="1" applyAlignment="1"/>
    <xf numFmtId="0" fontId="0" fillId="0" borderId="15" xfId="0" applyBorder="1" applyAlignment="1">
      <alignment horizontal="center" wrapText="1"/>
    </xf>
    <xf numFmtId="0" fontId="0" fillId="0" borderId="15" xfId="0" applyFill="1" applyBorder="1" applyAlignment="1"/>
    <xf numFmtId="0" fontId="0" fillId="0" borderId="15" xfId="0" applyFill="1" applyBorder="1"/>
    <xf numFmtId="0" fontId="0" fillId="0" borderId="15" xfId="0" applyNumberFormat="1" applyBorder="1" applyAlignment="1">
      <alignment wrapText="1"/>
    </xf>
    <xf numFmtId="0" fontId="2" fillId="0" borderId="28" xfId="0" applyFont="1" applyBorder="1" applyAlignment="1">
      <alignment horizontal="left"/>
    </xf>
    <xf numFmtId="0" fontId="9" fillId="0" borderId="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165" fontId="12" fillId="0" borderId="4" xfId="0" applyNumberFormat="1" applyFont="1" applyFill="1" applyBorder="1" applyAlignment="1">
      <alignment horizontal="center"/>
    </xf>
    <xf numFmtId="165" fontId="12" fillId="0" borderId="6" xfId="0" applyNumberFormat="1" applyFont="1" applyFill="1" applyBorder="1" applyAlignment="1">
      <alignment horizontal="center"/>
    </xf>
    <xf numFmtId="165" fontId="12" fillId="0" borderId="5" xfId="0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wrapText="1"/>
    </xf>
    <xf numFmtId="0" fontId="6" fillId="0" borderId="25" xfId="0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14" fontId="6" fillId="0" borderId="4" xfId="0" applyNumberFormat="1" applyFont="1" applyFill="1" applyBorder="1" applyAlignment="1">
      <alignment horizontal="center" vertical="center"/>
    </xf>
    <xf numFmtId="14" fontId="6" fillId="0" borderId="6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</cellXfs>
  <cellStyles count="3"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180975</xdr:rowOff>
    </xdr:from>
    <xdr:to>
      <xdr:col>2</xdr:col>
      <xdr:colOff>285750</xdr:colOff>
      <xdr:row>1</xdr:row>
      <xdr:rowOff>171450</xdr:rowOff>
    </xdr:to>
    <xdr:pic>
      <xdr:nvPicPr>
        <xdr:cNvPr id="2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561975"/>
          <a:ext cx="1104900" cy="3143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2</xdr:row>
      <xdr:rowOff>180975</xdr:rowOff>
    </xdr:from>
    <xdr:to>
      <xdr:col>2</xdr:col>
      <xdr:colOff>609600</xdr:colOff>
      <xdr:row>4</xdr:row>
      <xdr:rowOff>38100</xdr:rowOff>
    </xdr:to>
    <xdr:pic>
      <xdr:nvPicPr>
        <xdr:cNvPr id="2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561975"/>
          <a:ext cx="1466850" cy="390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2"/>
  <sheetViews>
    <sheetView tabSelected="1" topLeftCell="A52" zoomScaleNormal="100" workbookViewId="0">
      <selection activeCell="D8" sqref="D8"/>
    </sheetView>
  </sheetViews>
  <sheetFormatPr defaultRowHeight="15"/>
  <cols>
    <col min="1" max="1" width="4.85546875" style="37" customWidth="1"/>
    <col min="2" max="2" width="9.140625" style="85" customWidth="1"/>
    <col min="3" max="3" width="11.28515625" customWidth="1"/>
    <col min="4" max="4" width="66.42578125" customWidth="1"/>
    <col min="7" max="7" width="9.5703125" style="38" bestFit="1" customWidth="1"/>
    <col min="8" max="9" width="11.5703125" style="38" bestFit="1" customWidth="1"/>
    <col min="10" max="13" width="11.5703125" bestFit="1" customWidth="1"/>
  </cols>
  <sheetData>
    <row r="1" spans="1:13" ht="19.5">
      <c r="A1" s="80"/>
      <c r="B1" s="135" t="s">
        <v>238</v>
      </c>
      <c r="C1" s="135"/>
      <c r="D1" s="135"/>
      <c r="E1" s="135"/>
      <c r="F1" s="135"/>
      <c r="G1" s="135"/>
      <c r="H1" s="135"/>
      <c r="I1" s="135"/>
      <c r="J1" s="69"/>
    </row>
    <row r="2" spans="1:13" ht="16.5">
      <c r="A2" s="81"/>
      <c r="B2" s="136" t="s">
        <v>239</v>
      </c>
      <c r="C2" s="136"/>
      <c r="D2" s="136"/>
      <c r="E2" s="136"/>
      <c r="F2" s="136"/>
      <c r="G2" s="136"/>
      <c r="H2" s="136"/>
      <c r="I2" s="136"/>
      <c r="J2" s="71"/>
    </row>
    <row r="3" spans="1:13">
      <c r="A3" s="82"/>
      <c r="B3" s="137" t="s">
        <v>364</v>
      </c>
      <c r="C3" s="137"/>
      <c r="D3" s="137"/>
      <c r="E3" s="137"/>
      <c r="F3" s="137"/>
      <c r="G3" s="137"/>
      <c r="H3" s="137"/>
      <c r="I3" s="137"/>
      <c r="J3" s="70"/>
    </row>
    <row r="4" spans="1:13">
      <c r="A4" s="139" t="s">
        <v>260</v>
      </c>
      <c r="B4" s="140"/>
      <c r="C4" s="140"/>
      <c r="D4" s="140"/>
      <c r="E4" s="140"/>
      <c r="F4" s="140"/>
      <c r="G4" s="140"/>
      <c r="H4" s="140"/>
      <c r="I4" s="140"/>
      <c r="J4" s="141"/>
    </row>
    <row r="5" spans="1:13">
      <c r="A5" s="138" t="s">
        <v>173</v>
      </c>
      <c r="B5" s="138"/>
      <c r="C5" s="138"/>
      <c r="D5" s="138"/>
      <c r="E5" s="138"/>
      <c r="F5" s="138"/>
      <c r="G5" s="138"/>
      <c r="H5" s="138"/>
      <c r="I5" s="138"/>
      <c r="J5" s="138"/>
    </row>
    <row r="6" spans="1:13">
      <c r="A6" s="92"/>
      <c r="B6" s="93"/>
      <c r="C6" s="66"/>
      <c r="D6" s="66"/>
      <c r="E6" s="66"/>
      <c r="F6" s="66"/>
      <c r="G6" s="95"/>
      <c r="H6" s="123" t="s">
        <v>205</v>
      </c>
      <c r="I6" s="95">
        <f>I108</f>
        <v>2652</v>
      </c>
      <c r="J6" s="66"/>
      <c r="K6" s="72"/>
      <c r="L6" s="42"/>
    </row>
    <row r="7" spans="1:13">
      <c r="A7" s="92"/>
      <c r="B7" s="93"/>
      <c r="C7" s="66"/>
      <c r="D7" s="66"/>
      <c r="E7" s="66"/>
      <c r="F7" s="66"/>
      <c r="G7" s="95"/>
      <c r="H7" s="124" t="s">
        <v>44</v>
      </c>
      <c r="I7" s="67">
        <v>0.3</v>
      </c>
      <c r="J7" s="66"/>
      <c r="K7" s="72"/>
      <c r="L7" s="22"/>
    </row>
    <row r="8" spans="1:13" ht="26.25">
      <c r="A8" s="76" t="s">
        <v>34</v>
      </c>
      <c r="B8" s="84" t="s">
        <v>35</v>
      </c>
      <c r="C8" s="74" t="s">
        <v>36</v>
      </c>
      <c r="D8" s="75" t="s">
        <v>37</v>
      </c>
      <c r="E8" s="73" t="s">
        <v>206</v>
      </c>
      <c r="F8" s="76" t="s">
        <v>69</v>
      </c>
      <c r="G8" s="77" t="s">
        <v>41</v>
      </c>
      <c r="H8" s="78" t="s">
        <v>42</v>
      </c>
      <c r="I8" s="78" t="s">
        <v>43</v>
      </c>
      <c r="J8" s="79" t="s">
        <v>261</v>
      </c>
      <c r="K8" s="22"/>
      <c r="L8" s="22"/>
    </row>
    <row r="9" spans="1:13">
      <c r="A9" s="87">
        <v>1</v>
      </c>
      <c r="B9" s="88"/>
      <c r="C9" s="89"/>
      <c r="D9" s="89" t="s">
        <v>212</v>
      </c>
      <c r="E9" s="89"/>
      <c r="F9" s="89"/>
      <c r="G9" s="90"/>
      <c r="H9" s="90"/>
      <c r="I9" s="90">
        <f t="shared" ref="I9:I73" si="0">(1+$I$7)*H9</f>
        <v>0</v>
      </c>
      <c r="J9" s="91">
        <f>SUM(I10:I12)</f>
        <v>198.25</v>
      </c>
      <c r="K9" s="22"/>
      <c r="L9" s="72"/>
      <c r="M9" s="40"/>
    </row>
    <row r="10" spans="1:13">
      <c r="A10" s="92"/>
      <c r="B10" s="93" t="s">
        <v>209</v>
      </c>
      <c r="C10" s="125">
        <v>72226</v>
      </c>
      <c r="D10" s="66" t="s">
        <v>174</v>
      </c>
      <c r="E10" s="66">
        <v>45</v>
      </c>
      <c r="F10" s="66" t="s">
        <v>167</v>
      </c>
      <c r="G10" s="95">
        <v>2.5</v>
      </c>
      <c r="H10" s="95">
        <f>G10*E10</f>
        <v>112.5</v>
      </c>
      <c r="I10" s="95">
        <f t="shared" si="0"/>
        <v>146.25</v>
      </c>
      <c r="J10" s="66"/>
      <c r="K10" s="22"/>
      <c r="L10" s="22"/>
    </row>
    <row r="11" spans="1:13">
      <c r="A11" s="92"/>
      <c r="B11" s="93" t="s">
        <v>210</v>
      </c>
      <c r="C11" s="66">
        <v>72215</v>
      </c>
      <c r="D11" s="66" t="s">
        <v>175</v>
      </c>
      <c r="E11" s="66">
        <v>2</v>
      </c>
      <c r="F11" s="66" t="s">
        <v>168</v>
      </c>
      <c r="G11" s="95">
        <v>20</v>
      </c>
      <c r="H11" s="95">
        <f>G11*E11</f>
        <v>40</v>
      </c>
      <c r="I11" s="95">
        <f t="shared" si="0"/>
        <v>52</v>
      </c>
      <c r="J11" s="66"/>
      <c r="K11" s="22"/>
      <c r="L11" s="22"/>
    </row>
    <row r="12" spans="1:13">
      <c r="A12" s="92"/>
      <c r="B12" s="93"/>
      <c r="C12" s="66"/>
      <c r="D12" s="66"/>
      <c r="E12" s="66"/>
      <c r="F12" s="66"/>
      <c r="G12" s="95"/>
      <c r="H12" s="95"/>
      <c r="I12" s="95"/>
      <c r="J12" s="66"/>
      <c r="K12" s="22"/>
      <c r="L12" s="22"/>
    </row>
    <row r="13" spans="1:13">
      <c r="A13" s="92"/>
      <c r="B13" s="93"/>
      <c r="C13" s="66"/>
      <c r="D13" s="66"/>
      <c r="E13" s="66"/>
      <c r="F13" s="66"/>
      <c r="G13" s="95"/>
      <c r="H13" s="95"/>
      <c r="I13" s="95"/>
      <c r="J13" s="66"/>
      <c r="K13" s="22"/>
      <c r="L13" s="22"/>
    </row>
    <row r="14" spans="1:13">
      <c r="A14" s="87">
        <v>2</v>
      </c>
      <c r="B14" s="88"/>
      <c r="C14" s="89"/>
      <c r="D14" s="89" t="s">
        <v>213</v>
      </c>
      <c r="E14" s="89"/>
      <c r="F14" s="89"/>
      <c r="G14" s="90"/>
      <c r="H14" s="90"/>
      <c r="I14" s="90">
        <f t="shared" si="0"/>
        <v>0</v>
      </c>
      <c r="J14" s="91">
        <f>SUM(I15:I18)</f>
        <v>10315.5</v>
      </c>
      <c r="K14" s="22"/>
      <c r="L14" s="22"/>
    </row>
    <row r="15" spans="1:13">
      <c r="A15" s="92"/>
      <c r="B15" s="93" t="s">
        <v>211</v>
      </c>
      <c r="C15" s="125"/>
      <c r="D15" s="66" t="s">
        <v>176</v>
      </c>
      <c r="E15" s="66">
        <v>65</v>
      </c>
      <c r="F15" s="66" t="s">
        <v>167</v>
      </c>
      <c r="G15" s="95">
        <v>45</v>
      </c>
      <c r="H15" s="95">
        <f>G15*E15</f>
        <v>2925</v>
      </c>
      <c r="I15" s="95">
        <f t="shared" si="0"/>
        <v>3802.5</v>
      </c>
      <c r="J15" s="66"/>
      <c r="K15" s="22"/>
      <c r="L15" s="22"/>
    </row>
    <row r="16" spans="1:13">
      <c r="A16" s="92"/>
      <c r="B16" s="93" t="s">
        <v>87</v>
      </c>
      <c r="C16" s="66">
        <v>95954</v>
      </c>
      <c r="D16" s="66" t="s">
        <v>178</v>
      </c>
      <c r="E16" s="66">
        <v>2</v>
      </c>
      <c r="F16" s="66" t="s">
        <v>168</v>
      </c>
      <c r="G16" s="95">
        <v>1450</v>
      </c>
      <c r="H16" s="95">
        <f>G16*E16</f>
        <v>2900</v>
      </c>
      <c r="I16" s="95">
        <f t="shared" si="0"/>
        <v>3770</v>
      </c>
      <c r="J16" s="66"/>
      <c r="K16" s="22"/>
      <c r="L16" s="22"/>
    </row>
    <row r="17" spans="1:12">
      <c r="A17" s="92"/>
      <c r="B17" s="93" t="s">
        <v>214</v>
      </c>
      <c r="C17" s="66">
        <v>95954</v>
      </c>
      <c r="D17" s="66" t="s">
        <v>177</v>
      </c>
      <c r="E17" s="66">
        <v>1.3</v>
      </c>
      <c r="F17" s="66" t="s">
        <v>168</v>
      </c>
      <c r="G17" s="95">
        <v>1450</v>
      </c>
      <c r="H17" s="95">
        <f>G17*E17</f>
        <v>1885</v>
      </c>
      <c r="I17" s="95">
        <f t="shared" si="0"/>
        <v>2450.5</v>
      </c>
      <c r="J17" s="66"/>
      <c r="K17" s="22"/>
      <c r="L17" s="22"/>
    </row>
    <row r="18" spans="1:12">
      <c r="A18" s="92"/>
      <c r="B18" s="93" t="s">
        <v>88</v>
      </c>
      <c r="C18" s="66">
        <v>87473</v>
      </c>
      <c r="D18" s="66" t="s">
        <v>179</v>
      </c>
      <c r="E18" s="66">
        <v>5</v>
      </c>
      <c r="F18" s="66" t="s">
        <v>167</v>
      </c>
      <c r="G18" s="95">
        <v>45</v>
      </c>
      <c r="H18" s="95">
        <f>G18*E18</f>
        <v>225</v>
      </c>
      <c r="I18" s="95">
        <f t="shared" si="0"/>
        <v>292.5</v>
      </c>
      <c r="J18" s="66"/>
      <c r="K18" s="22"/>
      <c r="L18" s="22"/>
    </row>
    <row r="19" spans="1:12">
      <c r="A19" s="92"/>
      <c r="B19" s="93"/>
      <c r="C19" s="66"/>
      <c r="D19" s="126"/>
      <c r="E19" s="66"/>
      <c r="F19" s="66"/>
      <c r="G19" s="95"/>
      <c r="H19" s="95"/>
      <c r="I19" s="95"/>
      <c r="J19" s="66"/>
      <c r="K19" s="22"/>
      <c r="L19" s="22"/>
    </row>
    <row r="20" spans="1:12">
      <c r="A20" s="87">
        <v>3</v>
      </c>
      <c r="B20" s="88"/>
      <c r="C20" s="89"/>
      <c r="D20" s="89" t="s">
        <v>215</v>
      </c>
      <c r="E20" s="89"/>
      <c r="F20" s="89"/>
      <c r="G20" s="90"/>
      <c r="H20" s="90"/>
      <c r="I20" s="90">
        <f t="shared" si="0"/>
        <v>0</v>
      </c>
      <c r="J20" s="91">
        <f>SUM(I20:I22)</f>
        <v>3822</v>
      </c>
      <c r="K20" s="22"/>
      <c r="L20" s="105"/>
    </row>
    <row r="21" spans="1:12">
      <c r="A21" s="92"/>
      <c r="B21" s="93"/>
      <c r="C21" s="66"/>
      <c r="D21" s="66" t="s">
        <v>314</v>
      </c>
      <c r="E21" s="66"/>
      <c r="F21" s="66"/>
      <c r="G21" s="95"/>
      <c r="H21" s="95"/>
      <c r="I21" s="95">
        <f t="shared" si="0"/>
        <v>0</v>
      </c>
      <c r="J21" s="66"/>
      <c r="K21" s="22"/>
      <c r="L21" s="105"/>
    </row>
    <row r="22" spans="1:12" ht="30">
      <c r="A22" s="92"/>
      <c r="B22" s="93" t="s">
        <v>89</v>
      </c>
      <c r="C22" s="66" t="s">
        <v>180</v>
      </c>
      <c r="D22" s="126" t="s">
        <v>315</v>
      </c>
      <c r="E22" s="66">
        <v>42</v>
      </c>
      <c r="F22" s="66" t="s">
        <v>167</v>
      </c>
      <c r="G22" s="95">
        <v>70</v>
      </c>
      <c r="H22" s="95">
        <f>G22*E22</f>
        <v>2940</v>
      </c>
      <c r="I22" s="95">
        <f t="shared" si="0"/>
        <v>3822</v>
      </c>
      <c r="J22" s="66"/>
      <c r="K22" s="22"/>
      <c r="L22" s="22"/>
    </row>
    <row r="23" spans="1:12">
      <c r="A23" s="92"/>
      <c r="B23" s="93"/>
      <c r="C23" s="66"/>
      <c r="D23" s="126"/>
      <c r="E23" s="66"/>
      <c r="F23" s="66"/>
      <c r="G23" s="95"/>
      <c r="H23" s="95"/>
      <c r="I23" s="95"/>
      <c r="J23" s="66"/>
      <c r="K23" s="22"/>
      <c r="L23" s="22"/>
    </row>
    <row r="24" spans="1:12">
      <c r="A24" s="87">
        <v>4</v>
      </c>
      <c r="B24" s="88"/>
      <c r="C24" s="89"/>
      <c r="D24" s="89" t="s">
        <v>181</v>
      </c>
      <c r="E24" s="89">
        <v>42</v>
      </c>
      <c r="F24" s="89" t="s">
        <v>167</v>
      </c>
      <c r="G24" s="90"/>
      <c r="H24" s="90"/>
      <c r="I24" s="90">
        <f t="shared" si="0"/>
        <v>0</v>
      </c>
      <c r="J24" s="91">
        <f>SUM(I25:I35)</f>
        <v>21659.716</v>
      </c>
      <c r="K24" s="22"/>
      <c r="L24" s="22"/>
    </row>
    <row r="25" spans="1:12" ht="60">
      <c r="A25" s="92"/>
      <c r="B25" s="93" t="s">
        <v>216</v>
      </c>
      <c r="C25" s="125">
        <v>92558</v>
      </c>
      <c r="D25" s="126" t="s">
        <v>182</v>
      </c>
      <c r="E25" s="66">
        <v>5</v>
      </c>
      <c r="F25" s="66" t="s">
        <v>69</v>
      </c>
      <c r="G25" s="95">
        <v>350</v>
      </c>
      <c r="H25" s="95">
        <f>G25*E25</f>
        <v>1750</v>
      </c>
      <c r="I25" s="95">
        <f t="shared" si="0"/>
        <v>2275</v>
      </c>
      <c r="J25" s="66"/>
      <c r="K25" s="22"/>
      <c r="L25" s="22"/>
    </row>
    <row r="26" spans="1:12" ht="45">
      <c r="A26" s="92"/>
      <c r="B26" s="93" t="s">
        <v>86</v>
      </c>
      <c r="C26" s="66">
        <v>92580</v>
      </c>
      <c r="D26" s="126" t="s">
        <v>345</v>
      </c>
      <c r="E26" s="66">
        <v>42</v>
      </c>
      <c r="F26" s="66" t="s">
        <v>167</v>
      </c>
      <c r="G26" s="95">
        <v>46.46</v>
      </c>
      <c r="H26" s="95">
        <f>G26*E26</f>
        <v>1951.32</v>
      </c>
      <c r="I26" s="95">
        <f t="shared" si="0"/>
        <v>2536.7159999999999</v>
      </c>
      <c r="J26" s="66"/>
      <c r="K26" s="22"/>
      <c r="L26" s="22"/>
    </row>
    <row r="27" spans="1:12">
      <c r="A27" s="92"/>
      <c r="B27" s="93" t="s">
        <v>90</v>
      </c>
      <c r="C27" s="66">
        <v>94216</v>
      </c>
      <c r="D27" s="66" t="s">
        <v>207</v>
      </c>
      <c r="E27" s="66">
        <v>42</v>
      </c>
      <c r="F27" s="66" t="s">
        <v>167</v>
      </c>
      <c r="G27" s="95">
        <v>135</v>
      </c>
      <c r="H27" s="95">
        <f>G27*E27</f>
        <v>5670</v>
      </c>
      <c r="I27" s="95">
        <f t="shared" si="0"/>
        <v>7371</v>
      </c>
      <c r="J27" s="66"/>
      <c r="K27" s="22"/>
      <c r="L27" s="22"/>
    </row>
    <row r="28" spans="1:12">
      <c r="A28" s="92"/>
      <c r="B28" s="93"/>
      <c r="C28" s="66"/>
      <c r="D28" s="66"/>
      <c r="E28" s="66"/>
      <c r="F28" s="66"/>
      <c r="G28" s="95"/>
      <c r="H28" s="95"/>
      <c r="I28" s="95">
        <f t="shared" si="0"/>
        <v>0</v>
      </c>
      <c r="J28" s="66"/>
      <c r="K28" s="22"/>
      <c r="L28" s="22"/>
    </row>
    <row r="29" spans="1:12">
      <c r="A29" s="92"/>
      <c r="B29" s="93"/>
      <c r="C29" s="66" t="s">
        <v>346</v>
      </c>
      <c r="D29" s="127" t="s">
        <v>183</v>
      </c>
      <c r="E29" s="66"/>
      <c r="F29" s="66"/>
      <c r="G29" s="95"/>
      <c r="H29" s="95"/>
      <c r="I29" s="95">
        <f t="shared" si="0"/>
        <v>0</v>
      </c>
      <c r="J29" s="66"/>
      <c r="K29" s="22"/>
      <c r="L29" s="22"/>
    </row>
    <row r="30" spans="1:12">
      <c r="A30" s="92"/>
      <c r="B30" s="93"/>
      <c r="C30" s="66"/>
      <c r="D30" s="127" t="s">
        <v>172</v>
      </c>
      <c r="E30" s="66">
        <v>42</v>
      </c>
      <c r="F30" s="92" t="s">
        <v>167</v>
      </c>
      <c r="G30" s="95">
        <v>30</v>
      </c>
      <c r="H30" s="95">
        <f>G30*E30</f>
        <v>1260</v>
      </c>
      <c r="I30" s="95">
        <f t="shared" si="0"/>
        <v>1638</v>
      </c>
      <c r="J30" s="66"/>
      <c r="K30" s="22"/>
      <c r="L30" s="22"/>
    </row>
    <row r="31" spans="1:12">
      <c r="A31" s="92"/>
      <c r="B31" s="93"/>
      <c r="C31" s="66"/>
      <c r="D31" s="127" t="s">
        <v>184</v>
      </c>
      <c r="E31" s="66">
        <v>114</v>
      </c>
      <c r="F31" s="92" t="s">
        <v>167</v>
      </c>
      <c r="G31" s="95">
        <v>30</v>
      </c>
      <c r="H31" s="95">
        <f>G31*E31</f>
        <v>3420</v>
      </c>
      <c r="I31" s="95">
        <f t="shared" si="0"/>
        <v>4446</v>
      </c>
      <c r="J31" s="66"/>
      <c r="K31" s="22"/>
      <c r="L31" s="22"/>
    </row>
    <row r="32" spans="1:12">
      <c r="A32" s="92"/>
      <c r="B32" s="93"/>
      <c r="C32" s="66"/>
      <c r="D32" s="66" t="s">
        <v>185</v>
      </c>
      <c r="E32" s="66"/>
      <c r="F32" s="66"/>
      <c r="G32" s="95"/>
      <c r="H32" s="95"/>
      <c r="I32" s="95">
        <f t="shared" si="0"/>
        <v>0</v>
      </c>
      <c r="J32" s="66"/>
      <c r="K32" s="22"/>
      <c r="L32" s="22"/>
    </row>
    <row r="33" spans="1:12">
      <c r="A33" s="92"/>
      <c r="B33" s="93"/>
      <c r="C33" s="66"/>
      <c r="D33" s="66" t="s">
        <v>186</v>
      </c>
      <c r="E33" s="66">
        <f>14*3</f>
        <v>42</v>
      </c>
      <c r="F33" s="92" t="s">
        <v>167</v>
      </c>
      <c r="G33" s="95">
        <v>30</v>
      </c>
      <c r="H33" s="95">
        <f>G33*E33</f>
        <v>1260</v>
      </c>
      <c r="I33" s="95">
        <f t="shared" si="0"/>
        <v>1638</v>
      </c>
      <c r="J33" s="66"/>
      <c r="K33" s="22"/>
      <c r="L33" s="22"/>
    </row>
    <row r="34" spans="1:12">
      <c r="A34" s="92"/>
      <c r="B34" s="93"/>
      <c r="C34" s="66"/>
      <c r="D34" s="66" t="s">
        <v>187</v>
      </c>
      <c r="E34" s="66">
        <v>30</v>
      </c>
      <c r="F34" s="92" t="s">
        <v>167</v>
      </c>
      <c r="G34" s="95">
        <v>30</v>
      </c>
      <c r="H34" s="95">
        <f>G34*E34</f>
        <v>900</v>
      </c>
      <c r="I34" s="95">
        <f t="shared" si="0"/>
        <v>1170</v>
      </c>
      <c r="J34" s="66"/>
      <c r="K34" s="22"/>
      <c r="L34" s="22"/>
    </row>
    <row r="35" spans="1:12">
      <c r="A35" s="92"/>
      <c r="B35" s="93"/>
      <c r="C35" s="66"/>
      <c r="D35" s="66" t="s">
        <v>188</v>
      </c>
      <c r="E35" s="66">
        <v>15</v>
      </c>
      <c r="F35" s="92" t="s">
        <v>167</v>
      </c>
      <c r="G35" s="95">
        <v>30</v>
      </c>
      <c r="H35" s="95">
        <f>G35*E35</f>
        <v>450</v>
      </c>
      <c r="I35" s="95">
        <f t="shared" si="0"/>
        <v>585</v>
      </c>
      <c r="J35" s="66"/>
      <c r="K35" s="22"/>
      <c r="L35" s="22"/>
    </row>
    <row r="36" spans="1:12">
      <c r="A36" s="92"/>
      <c r="B36" s="93"/>
      <c r="C36" s="66"/>
      <c r="D36" s="66"/>
      <c r="E36" s="66"/>
      <c r="F36" s="66"/>
      <c r="G36" s="95"/>
      <c r="H36" s="95"/>
      <c r="I36" s="95">
        <f t="shared" si="0"/>
        <v>0</v>
      </c>
      <c r="J36" s="66"/>
      <c r="K36" s="22"/>
      <c r="L36" s="22"/>
    </row>
    <row r="37" spans="1:12">
      <c r="A37" s="87">
        <v>5</v>
      </c>
      <c r="B37" s="88"/>
      <c r="C37" s="89"/>
      <c r="D37" s="89" t="s">
        <v>208</v>
      </c>
      <c r="E37" s="89"/>
      <c r="F37" s="89"/>
      <c r="G37" s="90"/>
      <c r="H37" s="90"/>
      <c r="I37" s="90">
        <f t="shared" si="0"/>
        <v>0</v>
      </c>
      <c r="J37" s="91">
        <f>SUM(I37:I39)</f>
        <v>270.39999999999998</v>
      </c>
      <c r="K37" s="22"/>
      <c r="L37" s="22"/>
    </row>
    <row r="38" spans="1:12">
      <c r="A38" s="92"/>
      <c r="B38" s="93" t="s">
        <v>217</v>
      </c>
      <c r="C38" s="66"/>
      <c r="D38" s="66" t="s">
        <v>189</v>
      </c>
      <c r="E38" s="66">
        <v>3.6</v>
      </c>
      <c r="F38" s="92" t="s">
        <v>168</v>
      </c>
      <c r="G38" s="95">
        <v>30</v>
      </c>
      <c r="H38" s="95">
        <f>G38*E38</f>
        <v>108</v>
      </c>
      <c r="I38" s="95">
        <f t="shared" si="0"/>
        <v>140.4</v>
      </c>
      <c r="J38" s="66"/>
      <c r="K38" s="22"/>
      <c r="L38" s="22"/>
    </row>
    <row r="39" spans="1:12">
      <c r="A39" s="92"/>
      <c r="B39" s="93" t="s">
        <v>218</v>
      </c>
      <c r="C39" s="66">
        <v>97628</v>
      </c>
      <c r="D39" s="66" t="s">
        <v>190</v>
      </c>
      <c r="E39" s="66">
        <v>1</v>
      </c>
      <c r="F39" s="92" t="s">
        <v>168</v>
      </c>
      <c r="G39" s="95">
        <v>100</v>
      </c>
      <c r="H39" s="95">
        <f>G39*E39</f>
        <v>100</v>
      </c>
      <c r="I39" s="95">
        <f t="shared" si="0"/>
        <v>130</v>
      </c>
      <c r="J39" s="66"/>
      <c r="K39" s="22"/>
      <c r="L39" s="22"/>
    </row>
    <row r="40" spans="1:12">
      <c r="A40" s="92"/>
      <c r="B40" s="93"/>
      <c r="C40" s="66"/>
      <c r="D40" s="66"/>
      <c r="E40" s="66"/>
      <c r="F40" s="66"/>
      <c r="G40" s="95"/>
      <c r="H40" s="95"/>
      <c r="I40" s="95">
        <f t="shared" si="0"/>
        <v>0</v>
      </c>
      <c r="J40" s="66"/>
      <c r="K40" s="22"/>
      <c r="L40" s="22"/>
    </row>
    <row r="41" spans="1:12">
      <c r="A41" s="87">
        <v>6</v>
      </c>
      <c r="B41" s="88"/>
      <c r="C41" s="89"/>
      <c r="D41" s="89" t="s">
        <v>219</v>
      </c>
      <c r="E41" s="89"/>
      <c r="F41" s="89"/>
      <c r="G41" s="90"/>
      <c r="H41" s="90"/>
      <c r="I41" s="90">
        <f t="shared" si="0"/>
        <v>0</v>
      </c>
      <c r="J41" s="91">
        <f>SUM(I41:I46)</f>
        <v>3120</v>
      </c>
      <c r="K41" s="22"/>
      <c r="L41" s="22"/>
    </row>
    <row r="42" spans="1:12">
      <c r="A42" s="92"/>
      <c r="B42" s="93"/>
      <c r="C42" s="66"/>
      <c r="D42" s="128" t="s">
        <v>191</v>
      </c>
      <c r="E42" s="66"/>
      <c r="F42" s="66"/>
      <c r="G42" s="95"/>
      <c r="H42" s="95"/>
      <c r="I42" s="95">
        <f t="shared" si="0"/>
        <v>0</v>
      </c>
      <c r="J42" s="66"/>
      <c r="K42" s="22"/>
      <c r="L42" s="22"/>
    </row>
    <row r="43" spans="1:12">
      <c r="A43" s="92"/>
      <c r="B43" s="93"/>
      <c r="C43" s="66"/>
      <c r="D43" s="128" t="s">
        <v>192</v>
      </c>
      <c r="E43" s="66"/>
      <c r="F43" s="66"/>
      <c r="G43" s="95"/>
      <c r="H43" s="95"/>
      <c r="I43" s="95">
        <f t="shared" si="0"/>
        <v>0</v>
      </c>
      <c r="J43" s="66"/>
      <c r="K43" s="22"/>
      <c r="L43" s="22"/>
    </row>
    <row r="44" spans="1:12">
      <c r="A44" s="92"/>
      <c r="B44" s="93"/>
      <c r="C44" s="66"/>
      <c r="D44" s="128" t="s">
        <v>193</v>
      </c>
      <c r="E44" s="66"/>
      <c r="F44" s="66"/>
      <c r="G44" s="95"/>
      <c r="H44" s="95"/>
      <c r="I44" s="95">
        <f t="shared" si="0"/>
        <v>0</v>
      </c>
      <c r="J44" s="66"/>
      <c r="K44" s="22"/>
      <c r="L44" s="22"/>
    </row>
    <row r="45" spans="1:12">
      <c r="A45" s="92"/>
      <c r="B45" s="93" t="s">
        <v>220</v>
      </c>
      <c r="C45" s="66"/>
      <c r="D45" s="66" t="s">
        <v>194</v>
      </c>
      <c r="E45" s="66">
        <v>40</v>
      </c>
      <c r="F45" s="92" t="s">
        <v>167</v>
      </c>
      <c r="G45" s="95">
        <v>40</v>
      </c>
      <c r="H45" s="95">
        <f>G45*E45</f>
        <v>1600</v>
      </c>
      <c r="I45" s="95">
        <f t="shared" si="0"/>
        <v>2080</v>
      </c>
      <c r="J45" s="66"/>
      <c r="K45" s="22"/>
      <c r="L45" s="22"/>
    </row>
    <row r="46" spans="1:12" ht="30">
      <c r="A46" s="92"/>
      <c r="B46" s="93" t="s">
        <v>221</v>
      </c>
      <c r="C46" s="66">
        <v>87247</v>
      </c>
      <c r="D46" s="126" t="s">
        <v>341</v>
      </c>
      <c r="E46" s="66">
        <v>20</v>
      </c>
      <c r="F46" s="92" t="s">
        <v>167</v>
      </c>
      <c r="G46" s="95">
        <v>40</v>
      </c>
      <c r="H46" s="95">
        <f>G46*E46</f>
        <v>800</v>
      </c>
      <c r="I46" s="95">
        <f t="shared" si="0"/>
        <v>1040</v>
      </c>
      <c r="J46" s="66"/>
      <c r="K46" s="22"/>
      <c r="L46" s="22"/>
    </row>
    <row r="47" spans="1:12">
      <c r="A47" s="92"/>
      <c r="B47" s="93"/>
      <c r="C47" s="66"/>
      <c r="D47" s="66"/>
      <c r="E47" s="66"/>
      <c r="F47" s="92"/>
      <c r="G47" s="95"/>
      <c r="H47" s="95"/>
      <c r="I47" s="95"/>
      <c r="J47" s="66"/>
      <c r="K47" s="22"/>
      <c r="L47" s="22"/>
    </row>
    <row r="48" spans="1:12">
      <c r="A48" s="87">
        <v>7</v>
      </c>
      <c r="B48" s="88"/>
      <c r="C48" s="89"/>
      <c r="D48" s="89" t="s">
        <v>222</v>
      </c>
      <c r="E48" s="89"/>
      <c r="F48" s="89"/>
      <c r="G48" s="90"/>
      <c r="H48" s="90"/>
      <c r="I48" s="90">
        <f t="shared" si="0"/>
        <v>0</v>
      </c>
      <c r="J48" s="91">
        <f>SUM(I48:I51)</f>
        <v>4095</v>
      </c>
      <c r="K48" s="22"/>
      <c r="L48" s="22"/>
    </row>
    <row r="49" spans="1:12">
      <c r="A49" s="92"/>
      <c r="B49" s="93"/>
      <c r="C49" s="66"/>
      <c r="D49" s="66" t="s">
        <v>339</v>
      </c>
      <c r="E49" s="66"/>
      <c r="F49" s="92"/>
      <c r="G49" s="95"/>
      <c r="H49" s="95"/>
      <c r="I49" s="95">
        <f t="shared" si="0"/>
        <v>0</v>
      </c>
      <c r="J49" s="66"/>
      <c r="K49" s="22"/>
      <c r="L49" s="22"/>
    </row>
    <row r="50" spans="1:12" ht="30">
      <c r="A50" s="92"/>
      <c r="B50" s="93" t="s">
        <v>223</v>
      </c>
      <c r="C50" s="66">
        <v>87640</v>
      </c>
      <c r="D50" s="126" t="s">
        <v>340</v>
      </c>
      <c r="E50" s="129">
        <v>45</v>
      </c>
      <c r="F50" s="92" t="s">
        <v>167</v>
      </c>
      <c r="G50" s="95">
        <v>35</v>
      </c>
      <c r="H50" s="95">
        <f>G50*E50</f>
        <v>1575</v>
      </c>
      <c r="I50" s="95">
        <f t="shared" si="0"/>
        <v>2047.5</v>
      </c>
      <c r="J50" s="66"/>
      <c r="K50" s="22"/>
      <c r="L50" s="22"/>
    </row>
    <row r="51" spans="1:12" ht="30">
      <c r="A51" s="92"/>
      <c r="B51" s="93" t="s">
        <v>224</v>
      </c>
      <c r="C51" s="66">
        <v>87247</v>
      </c>
      <c r="D51" s="126" t="s">
        <v>341</v>
      </c>
      <c r="E51" s="66">
        <v>45</v>
      </c>
      <c r="F51" s="92" t="s">
        <v>167</v>
      </c>
      <c r="G51" s="95">
        <v>35</v>
      </c>
      <c r="H51" s="95">
        <f>G51*E51</f>
        <v>1575</v>
      </c>
      <c r="I51" s="95">
        <f t="shared" si="0"/>
        <v>2047.5</v>
      </c>
      <c r="J51" s="66"/>
      <c r="K51" s="22"/>
      <c r="L51" s="22"/>
    </row>
    <row r="52" spans="1:12">
      <c r="A52" s="92"/>
      <c r="B52" s="93"/>
      <c r="C52" s="66"/>
      <c r="D52" s="66"/>
      <c r="E52" s="66"/>
      <c r="F52" s="92"/>
      <c r="G52" s="95"/>
      <c r="H52" s="95"/>
      <c r="I52" s="95"/>
      <c r="J52" s="66"/>
      <c r="K52" s="22"/>
      <c r="L52" s="22"/>
    </row>
    <row r="53" spans="1:12">
      <c r="A53" s="87">
        <v>8</v>
      </c>
      <c r="B53" s="88"/>
      <c r="C53" s="89"/>
      <c r="D53" s="89" t="s">
        <v>313</v>
      </c>
      <c r="E53" s="89"/>
      <c r="F53" s="89"/>
      <c r="G53" s="90"/>
      <c r="H53" s="90"/>
      <c r="I53" s="90">
        <f t="shared" si="0"/>
        <v>0</v>
      </c>
      <c r="J53" s="91">
        <f>SUM(I56:I67)</f>
        <v>21990.799999999999</v>
      </c>
      <c r="K53" s="72"/>
      <c r="L53" s="22"/>
    </row>
    <row r="54" spans="1:12">
      <c r="A54" s="92"/>
      <c r="B54" s="93"/>
      <c r="C54" s="66"/>
      <c r="D54" s="66"/>
      <c r="E54" s="66"/>
      <c r="F54" s="66"/>
      <c r="G54" s="95"/>
      <c r="H54" s="95"/>
      <c r="I54" s="95">
        <f t="shared" si="0"/>
        <v>0</v>
      </c>
      <c r="J54" s="66"/>
      <c r="K54" s="22"/>
      <c r="L54" s="22"/>
    </row>
    <row r="55" spans="1:12">
      <c r="A55" s="92"/>
      <c r="B55" s="93"/>
      <c r="C55" s="66"/>
      <c r="D55" s="66" t="s">
        <v>324</v>
      </c>
      <c r="E55" s="66"/>
      <c r="F55" s="66"/>
      <c r="G55" s="95"/>
      <c r="H55" s="95"/>
      <c r="I55" s="95">
        <f t="shared" si="0"/>
        <v>0</v>
      </c>
      <c r="J55" s="66"/>
      <c r="K55" s="22"/>
      <c r="L55" s="22"/>
    </row>
    <row r="56" spans="1:12">
      <c r="A56" s="92"/>
      <c r="B56" s="93" t="s">
        <v>225</v>
      </c>
      <c r="C56" s="66">
        <v>94570</v>
      </c>
      <c r="D56" s="66" t="s">
        <v>311</v>
      </c>
      <c r="E56" s="66">
        <v>12.94</v>
      </c>
      <c r="F56" s="66" t="s">
        <v>167</v>
      </c>
      <c r="G56" s="95">
        <v>800</v>
      </c>
      <c r="H56" s="95">
        <f>G56*E56</f>
        <v>10352</v>
      </c>
      <c r="I56" s="95">
        <f t="shared" si="0"/>
        <v>13457.6</v>
      </c>
      <c r="J56" s="66"/>
      <c r="K56" s="22"/>
      <c r="L56" s="22"/>
    </row>
    <row r="57" spans="1:12">
      <c r="A57" s="92"/>
      <c r="B57" s="93" t="s">
        <v>226</v>
      </c>
      <c r="C57" s="66">
        <v>94570</v>
      </c>
      <c r="D57" s="66" t="s">
        <v>323</v>
      </c>
      <c r="E57" s="66">
        <v>0.7</v>
      </c>
      <c r="F57" s="66" t="s">
        <v>167</v>
      </c>
      <c r="G57" s="95">
        <v>400</v>
      </c>
      <c r="H57" s="95">
        <f>G57*E57</f>
        <v>280</v>
      </c>
      <c r="I57" s="95">
        <f t="shared" ref="I57" si="1">(1+$I$7)*H57</f>
        <v>364</v>
      </c>
      <c r="J57" s="66"/>
      <c r="K57" s="22"/>
      <c r="L57" s="22"/>
    </row>
    <row r="58" spans="1:12">
      <c r="A58" s="92"/>
      <c r="B58" s="93"/>
      <c r="C58" s="66"/>
      <c r="D58" s="66"/>
      <c r="E58" s="66"/>
      <c r="F58" s="66"/>
      <c r="G58" s="95"/>
      <c r="H58" s="95"/>
      <c r="I58" s="95"/>
      <c r="J58" s="66"/>
      <c r="K58" s="22"/>
      <c r="L58" s="22"/>
    </row>
    <row r="59" spans="1:12" ht="30">
      <c r="A59" s="92"/>
      <c r="B59" s="93" t="s">
        <v>227</v>
      </c>
      <c r="C59" s="66">
        <v>72119</v>
      </c>
      <c r="D59" s="126" t="s">
        <v>325</v>
      </c>
      <c r="E59" s="66">
        <v>3</v>
      </c>
      <c r="F59" s="66" t="s">
        <v>167</v>
      </c>
      <c r="G59" s="95">
        <v>200</v>
      </c>
      <c r="H59" s="95">
        <f>G59*E59</f>
        <v>600</v>
      </c>
      <c r="I59" s="95">
        <f t="shared" ref="I59" si="2">(1+$I$7)*H59</f>
        <v>780</v>
      </c>
      <c r="J59" s="66"/>
      <c r="K59" s="22"/>
      <c r="L59" s="22"/>
    </row>
    <row r="60" spans="1:12">
      <c r="A60" s="92"/>
      <c r="B60" s="93"/>
      <c r="C60" s="66"/>
      <c r="D60" s="130" t="s">
        <v>334</v>
      </c>
      <c r="E60" s="66"/>
      <c r="F60" s="66"/>
      <c r="G60" s="95"/>
      <c r="H60" s="95"/>
      <c r="I60" s="95"/>
      <c r="J60" s="66"/>
      <c r="K60" s="22"/>
      <c r="L60" s="22"/>
    </row>
    <row r="61" spans="1:12" ht="30">
      <c r="A61" s="92"/>
      <c r="B61" s="93" t="s">
        <v>330</v>
      </c>
      <c r="C61" s="66">
        <v>90817</v>
      </c>
      <c r="D61" s="126" t="s">
        <v>327</v>
      </c>
      <c r="E61" s="66">
        <v>8</v>
      </c>
      <c r="F61" s="66"/>
      <c r="G61" s="95">
        <v>80</v>
      </c>
      <c r="H61" s="95">
        <f t="shared" ref="H61:H64" si="3">G61*E61</f>
        <v>640</v>
      </c>
      <c r="I61" s="95">
        <f t="shared" ref="I61:I64" si="4">(1+$I$7)*H61</f>
        <v>832</v>
      </c>
      <c r="J61" s="66"/>
      <c r="L61" s="22"/>
    </row>
    <row r="62" spans="1:12" ht="30">
      <c r="A62" s="92"/>
      <c r="B62" s="93" t="s">
        <v>331</v>
      </c>
      <c r="C62" s="66">
        <v>90828</v>
      </c>
      <c r="D62" s="126" t="s">
        <v>328</v>
      </c>
      <c r="E62" s="66">
        <v>8</v>
      </c>
      <c r="F62" s="66"/>
      <c r="G62" s="95">
        <v>31</v>
      </c>
      <c r="H62" s="95">
        <f t="shared" si="3"/>
        <v>248</v>
      </c>
      <c r="I62" s="95">
        <f t="shared" si="4"/>
        <v>322.40000000000003</v>
      </c>
      <c r="J62" s="66"/>
      <c r="L62" s="22"/>
    </row>
    <row r="63" spans="1:12" ht="30">
      <c r="A63" s="92"/>
      <c r="B63" s="93" t="s">
        <v>332</v>
      </c>
      <c r="C63" s="66">
        <v>90822</v>
      </c>
      <c r="D63" s="126" t="s">
        <v>326</v>
      </c>
      <c r="E63" s="66">
        <v>8</v>
      </c>
      <c r="F63" s="66"/>
      <c r="G63" s="95">
        <v>340</v>
      </c>
      <c r="H63" s="95">
        <f t="shared" si="3"/>
        <v>2720</v>
      </c>
      <c r="I63" s="95">
        <f t="shared" si="4"/>
        <v>3536</v>
      </c>
      <c r="J63" s="66"/>
      <c r="K63" s="22"/>
      <c r="L63" s="22"/>
    </row>
    <row r="64" spans="1:12" ht="30">
      <c r="A64" s="92"/>
      <c r="B64" s="93" t="s">
        <v>333</v>
      </c>
      <c r="C64" s="66">
        <v>91304</v>
      </c>
      <c r="D64" s="126" t="s">
        <v>329</v>
      </c>
      <c r="E64" s="66">
        <v>8</v>
      </c>
      <c r="F64" s="66"/>
      <c r="G64" s="95">
        <v>72</v>
      </c>
      <c r="H64" s="95">
        <f t="shared" si="3"/>
        <v>576</v>
      </c>
      <c r="I64" s="95">
        <f t="shared" si="4"/>
        <v>748.80000000000007</v>
      </c>
      <c r="J64" s="66"/>
      <c r="K64" s="22"/>
      <c r="L64" s="22"/>
    </row>
    <row r="65" spans="1:12">
      <c r="A65" s="92"/>
      <c r="B65" s="93"/>
      <c r="C65" s="66"/>
      <c r="D65" s="130" t="s">
        <v>335</v>
      </c>
      <c r="E65" s="66"/>
      <c r="F65" s="66"/>
      <c r="G65" s="95"/>
      <c r="H65" s="95"/>
      <c r="I65" s="95"/>
      <c r="J65" s="66"/>
      <c r="K65" s="22"/>
      <c r="L65" s="22"/>
    </row>
    <row r="66" spans="1:12">
      <c r="A66" s="92"/>
      <c r="B66" s="93" t="s">
        <v>338</v>
      </c>
      <c r="C66" s="66" t="s">
        <v>337</v>
      </c>
      <c r="D66" s="126" t="s">
        <v>336</v>
      </c>
      <c r="E66" s="66">
        <v>3</v>
      </c>
      <c r="F66" s="66"/>
      <c r="G66" s="95">
        <v>500</v>
      </c>
      <c r="H66" s="95">
        <f t="shared" ref="H66" si="5">G66*E66</f>
        <v>1500</v>
      </c>
      <c r="I66" s="95">
        <f t="shared" ref="I66" si="6">(1+$I$7)*H66</f>
        <v>1950</v>
      </c>
      <c r="J66" s="66"/>
      <c r="K66" s="22"/>
      <c r="L66" s="22"/>
    </row>
    <row r="67" spans="1:12">
      <c r="A67" s="92"/>
      <c r="B67" s="93"/>
      <c r="C67" s="66"/>
      <c r="D67" s="66"/>
      <c r="E67" s="66"/>
      <c r="F67" s="66"/>
      <c r="G67" s="95"/>
      <c r="H67" s="95"/>
      <c r="I67" s="95"/>
      <c r="J67" s="66"/>
      <c r="K67" s="22"/>
      <c r="L67" s="22"/>
    </row>
    <row r="68" spans="1:12">
      <c r="A68" s="87">
        <v>9</v>
      </c>
      <c r="B68" s="88"/>
      <c r="C68" s="89"/>
      <c r="D68" s="89" t="s">
        <v>228</v>
      </c>
      <c r="E68" s="89"/>
      <c r="F68" s="89"/>
      <c r="G68" s="90"/>
      <c r="H68" s="90"/>
      <c r="I68" s="90"/>
      <c r="J68" s="91">
        <f>SUM(I69:I74)</f>
        <v>21976.5</v>
      </c>
      <c r="K68" s="72"/>
      <c r="L68" s="22"/>
    </row>
    <row r="69" spans="1:12">
      <c r="A69" s="92"/>
      <c r="B69" s="93" t="s">
        <v>229</v>
      </c>
      <c r="C69" s="66"/>
      <c r="D69" s="66" t="s">
        <v>195</v>
      </c>
      <c r="E69" s="66">
        <v>5</v>
      </c>
      <c r="F69" s="66" t="s">
        <v>167</v>
      </c>
      <c r="G69" s="95">
        <v>10</v>
      </c>
      <c r="H69" s="95">
        <f>G69*E69</f>
        <v>50</v>
      </c>
      <c r="I69" s="95">
        <f t="shared" si="0"/>
        <v>65</v>
      </c>
      <c r="J69" s="66"/>
      <c r="K69" s="22"/>
      <c r="L69" s="22"/>
    </row>
    <row r="70" spans="1:12">
      <c r="A70" s="92"/>
      <c r="B70" s="93" t="s">
        <v>230</v>
      </c>
      <c r="C70" s="66"/>
      <c r="D70" s="66" t="s">
        <v>267</v>
      </c>
      <c r="E70" s="66">
        <v>65</v>
      </c>
      <c r="F70" s="66" t="s">
        <v>167</v>
      </c>
      <c r="G70" s="95">
        <v>65</v>
      </c>
      <c r="H70" s="95">
        <f>G70*E70</f>
        <v>4225</v>
      </c>
      <c r="I70" s="95">
        <f t="shared" si="0"/>
        <v>5492.5</v>
      </c>
      <c r="J70" s="66"/>
      <c r="K70" s="22"/>
      <c r="L70" s="22"/>
    </row>
    <row r="71" spans="1:12">
      <c r="A71" s="92"/>
      <c r="B71" s="93" t="s">
        <v>231</v>
      </c>
      <c r="C71" s="66">
        <v>96486</v>
      </c>
      <c r="D71" s="66" t="s">
        <v>197</v>
      </c>
      <c r="E71" s="66">
        <v>130</v>
      </c>
      <c r="F71" s="66" t="s">
        <v>167</v>
      </c>
      <c r="G71" s="95">
        <v>63</v>
      </c>
      <c r="H71" s="95">
        <f>G71*E71</f>
        <v>8190</v>
      </c>
      <c r="I71" s="95">
        <f t="shared" si="0"/>
        <v>10647</v>
      </c>
      <c r="J71" s="66"/>
      <c r="K71" s="22"/>
      <c r="L71" s="22"/>
    </row>
    <row r="72" spans="1:12">
      <c r="A72" s="92"/>
      <c r="B72" s="93"/>
      <c r="C72" s="66"/>
      <c r="D72" s="66" t="s">
        <v>196</v>
      </c>
      <c r="E72" s="66"/>
      <c r="F72" s="66"/>
      <c r="G72" s="95"/>
      <c r="H72" s="95"/>
      <c r="I72" s="95">
        <f t="shared" si="0"/>
        <v>0</v>
      </c>
      <c r="J72" s="66"/>
      <c r="K72" s="22"/>
      <c r="L72" s="22"/>
    </row>
    <row r="73" spans="1:12" ht="45">
      <c r="A73" s="92"/>
      <c r="B73" s="93" t="s">
        <v>232</v>
      </c>
      <c r="C73" s="66">
        <v>96358</v>
      </c>
      <c r="D73" s="126" t="s">
        <v>169</v>
      </c>
      <c r="E73" s="129">
        <v>60</v>
      </c>
      <c r="F73" s="92" t="s">
        <v>167</v>
      </c>
      <c r="G73" s="95">
        <v>74</v>
      </c>
      <c r="H73" s="95">
        <f>G73*E73</f>
        <v>4440</v>
      </c>
      <c r="I73" s="95">
        <f t="shared" si="0"/>
        <v>5772</v>
      </c>
      <c r="J73" s="66"/>
      <c r="K73" s="22"/>
      <c r="L73" s="22"/>
    </row>
    <row r="74" spans="1:12">
      <c r="A74" s="92"/>
      <c r="B74" s="93" t="s">
        <v>233</v>
      </c>
      <c r="C74" s="66"/>
      <c r="D74" s="126"/>
      <c r="E74" s="131"/>
      <c r="F74" s="92"/>
      <c r="G74" s="95"/>
      <c r="H74" s="95"/>
      <c r="I74" s="95"/>
      <c r="J74" s="66"/>
      <c r="K74" s="22"/>
      <c r="L74" s="22"/>
    </row>
    <row r="75" spans="1:12">
      <c r="A75" s="92"/>
      <c r="B75" s="93"/>
      <c r="C75" s="66"/>
      <c r="D75" s="66"/>
      <c r="E75" s="66"/>
      <c r="F75" s="66"/>
      <c r="G75" s="95"/>
      <c r="H75" s="95"/>
      <c r="I75" s="95">
        <f t="shared" ref="I75:I96" si="7">(1+$I$7)*H75</f>
        <v>0</v>
      </c>
      <c r="J75" s="66"/>
      <c r="K75" s="22"/>
      <c r="L75" s="22"/>
    </row>
    <row r="76" spans="1:12">
      <c r="A76" s="87">
        <v>10</v>
      </c>
      <c r="B76" s="88"/>
      <c r="C76" s="89"/>
      <c r="D76" s="89" t="s">
        <v>198</v>
      </c>
      <c r="E76" s="89"/>
      <c r="F76" s="89"/>
      <c r="G76" s="90"/>
      <c r="H76" s="90">
        <f>ele_esg_agua!M8</f>
        <v>24682.931</v>
      </c>
      <c r="I76" s="90">
        <f>H76</f>
        <v>24682.931</v>
      </c>
      <c r="J76" s="91">
        <f>I76</f>
        <v>24682.931</v>
      </c>
      <c r="K76" s="22"/>
      <c r="L76" s="22"/>
    </row>
    <row r="77" spans="1:12">
      <c r="A77" s="87">
        <v>11</v>
      </c>
      <c r="B77" s="88"/>
      <c r="C77" s="89"/>
      <c r="D77" s="89" t="s">
        <v>199</v>
      </c>
      <c r="E77" s="89"/>
      <c r="F77" s="89"/>
      <c r="G77" s="90"/>
      <c r="H77" s="90">
        <f>ele_esg_agua!M88</f>
        <v>9113.7540000000008</v>
      </c>
      <c r="I77" s="90">
        <f>H77</f>
        <v>9113.7540000000008</v>
      </c>
      <c r="J77" s="91">
        <f>I77</f>
        <v>9113.7540000000008</v>
      </c>
      <c r="K77" s="22"/>
      <c r="L77" s="22"/>
    </row>
    <row r="78" spans="1:12">
      <c r="A78" s="87">
        <v>12</v>
      </c>
      <c r="B78" s="88"/>
      <c r="C78" s="89"/>
      <c r="D78" s="89" t="s">
        <v>285</v>
      </c>
      <c r="E78" s="89"/>
      <c r="F78" s="89"/>
      <c r="G78" s="90"/>
      <c r="H78" s="90"/>
      <c r="I78" s="90"/>
      <c r="J78" s="91">
        <f>SUM(I79:I87)</f>
        <v>14284.400000000001</v>
      </c>
      <c r="K78" s="22"/>
      <c r="L78" s="72"/>
    </row>
    <row r="79" spans="1:12">
      <c r="A79" s="92"/>
      <c r="B79" s="93" t="s">
        <v>234</v>
      </c>
      <c r="C79" s="66"/>
      <c r="D79" s="66" t="s">
        <v>284</v>
      </c>
      <c r="E79" s="66">
        <v>22</v>
      </c>
      <c r="F79" s="92" t="s">
        <v>167</v>
      </c>
      <c r="G79" s="95">
        <v>380</v>
      </c>
      <c r="H79" s="95">
        <f>G79*E79</f>
        <v>8360</v>
      </c>
      <c r="I79" s="95">
        <f t="shared" si="7"/>
        <v>10868</v>
      </c>
      <c r="J79" s="66"/>
      <c r="K79" s="22"/>
      <c r="L79" s="22"/>
    </row>
    <row r="80" spans="1:12">
      <c r="A80" s="92"/>
      <c r="B80" s="93" t="s">
        <v>273</v>
      </c>
      <c r="C80" s="66"/>
      <c r="D80" s="66" t="s">
        <v>275</v>
      </c>
      <c r="E80" s="66">
        <v>5</v>
      </c>
      <c r="F80" s="92" t="s">
        <v>39</v>
      </c>
      <c r="G80" s="95">
        <v>260</v>
      </c>
      <c r="H80" s="95">
        <f t="shared" ref="H80:H86" si="8">G80*E80</f>
        <v>1300</v>
      </c>
      <c r="I80" s="95">
        <f t="shared" ref="I80:I86" si="9">(1+$I$7)*H80</f>
        <v>1690</v>
      </c>
      <c r="J80" s="66"/>
      <c r="K80" s="22"/>
      <c r="L80" s="22"/>
    </row>
    <row r="81" spans="1:12" ht="30">
      <c r="A81" s="92"/>
      <c r="B81" s="93" t="s">
        <v>274</v>
      </c>
      <c r="C81" s="66">
        <v>86895</v>
      </c>
      <c r="D81" s="126" t="s">
        <v>343</v>
      </c>
      <c r="E81" s="66">
        <v>2</v>
      </c>
      <c r="F81" s="92" t="s">
        <v>39</v>
      </c>
      <c r="G81" s="95">
        <v>280</v>
      </c>
      <c r="H81" s="95">
        <f t="shared" si="8"/>
        <v>560</v>
      </c>
      <c r="I81" s="95">
        <f t="shared" si="9"/>
        <v>728</v>
      </c>
      <c r="J81" s="66"/>
      <c r="K81" s="22"/>
      <c r="L81" s="22"/>
    </row>
    <row r="82" spans="1:12" ht="30">
      <c r="A82" s="92"/>
      <c r="B82" s="93"/>
      <c r="C82" s="66">
        <v>86904</v>
      </c>
      <c r="D82" s="126" t="s">
        <v>344</v>
      </c>
      <c r="E82" s="66">
        <v>1</v>
      </c>
      <c r="F82" s="92" t="s">
        <v>39</v>
      </c>
      <c r="G82" s="95">
        <v>140</v>
      </c>
      <c r="H82" s="95">
        <f t="shared" ref="H82" si="10">G82*E82</f>
        <v>140</v>
      </c>
      <c r="I82" s="95">
        <f t="shared" ref="I82" si="11">(1+$I$7)*H82</f>
        <v>182</v>
      </c>
      <c r="J82" s="66"/>
      <c r="K82" s="22"/>
      <c r="L82" s="22"/>
    </row>
    <row r="83" spans="1:12">
      <c r="A83" s="92"/>
      <c r="B83" s="93"/>
      <c r="C83" s="66"/>
      <c r="D83" s="132"/>
      <c r="E83" s="66"/>
      <c r="F83" s="92"/>
      <c r="G83" s="95"/>
      <c r="H83" s="95"/>
      <c r="I83" s="95"/>
      <c r="J83" s="66"/>
      <c r="K83" s="22"/>
      <c r="L83" s="22"/>
    </row>
    <row r="84" spans="1:12">
      <c r="A84" s="92"/>
      <c r="B84" s="93" t="s">
        <v>277</v>
      </c>
      <c r="C84" s="66"/>
      <c r="D84" s="132" t="s">
        <v>276</v>
      </c>
      <c r="E84" s="66">
        <v>4</v>
      </c>
      <c r="F84" s="92" t="s">
        <v>39</v>
      </c>
      <c r="G84" s="95">
        <v>50</v>
      </c>
      <c r="H84" s="95">
        <f t="shared" si="8"/>
        <v>200</v>
      </c>
      <c r="I84" s="95">
        <f t="shared" si="9"/>
        <v>260</v>
      </c>
      <c r="J84" s="66"/>
      <c r="K84" s="22"/>
      <c r="L84" s="22"/>
    </row>
    <row r="85" spans="1:12">
      <c r="A85" s="92"/>
      <c r="B85" s="93" t="s">
        <v>278</v>
      </c>
      <c r="C85" s="66">
        <v>74125</v>
      </c>
      <c r="D85" s="132" t="s">
        <v>279</v>
      </c>
      <c r="E85" s="66">
        <v>2</v>
      </c>
      <c r="F85" s="92" t="s">
        <v>39</v>
      </c>
      <c r="G85" s="95">
        <v>87</v>
      </c>
      <c r="H85" s="95">
        <f t="shared" si="8"/>
        <v>174</v>
      </c>
      <c r="I85" s="95">
        <f t="shared" si="9"/>
        <v>226.20000000000002</v>
      </c>
      <c r="J85" s="66"/>
      <c r="K85" s="22"/>
      <c r="L85" s="22"/>
    </row>
    <row r="86" spans="1:12">
      <c r="A86" s="92"/>
      <c r="B86" s="93" t="s">
        <v>281</v>
      </c>
      <c r="C86" s="66"/>
      <c r="D86" s="132" t="s">
        <v>280</v>
      </c>
      <c r="E86" s="66">
        <v>2</v>
      </c>
      <c r="F86" s="92" t="s">
        <v>283</v>
      </c>
      <c r="G86" s="95">
        <v>127</v>
      </c>
      <c r="H86" s="95">
        <f t="shared" si="8"/>
        <v>254</v>
      </c>
      <c r="I86" s="95">
        <f t="shared" si="9"/>
        <v>330.2</v>
      </c>
      <c r="J86" s="66"/>
      <c r="K86" s="22"/>
      <c r="L86" s="22"/>
    </row>
    <row r="87" spans="1:12">
      <c r="A87" s="92"/>
      <c r="B87" s="93" t="s">
        <v>282</v>
      </c>
      <c r="C87" s="66"/>
      <c r="D87" s="66"/>
      <c r="E87" s="66"/>
      <c r="F87" s="92"/>
      <c r="G87" s="95"/>
      <c r="H87" s="95"/>
      <c r="I87" s="95"/>
      <c r="J87" s="66"/>
      <c r="K87" s="22"/>
      <c r="L87" s="22"/>
    </row>
    <row r="88" spans="1:12">
      <c r="A88" s="87">
        <v>13</v>
      </c>
      <c r="B88" s="88"/>
      <c r="C88" s="89"/>
      <c r="D88" s="89" t="s">
        <v>235</v>
      </c>
      <c r="E88" s="89"/>
      <c r="F88" s="89"/>
      <c r="G88" s="90"/>
      <c r="H88" s="90"/>
      <c r="I88" s="90"/>
      <c r="J88" s="91">
        <f>SUM(I89:I96)</f>
        <v>7766.2</v>
      </c>
      <c r="K88" s="72"/>
      <c r="L88" s="22"/>
    </row>
    <row r="89" spans="1:12">
      <c r="A89" s="92"/>
      <c r="B89" s="93"/>
      <c r="C89" s="66"/>
      <c r="D89" s="128" t="s">
        <v>200</v>
      </c>
      <c r="E89" s="128">
        <f>16*6</f>
        <v>96</v>
      </c>
      <c r="F89" s="66"/>
      <c r="G89" s="95"/>
      <c r="H89" s="95"/>
      <c r="I89" s="95">
        <f t="shared" si="7"/>
        <v>0</v>
      </c>
      <c r="J89" s="66"/>
      <c r="K89" s="22"/>
      <c r="L89" s="22"/>
    </row>
    <row r="90" spans="1:12">
      <c r="A90" s="92"/>
      <c r="B90" s="93"/>
      <c r="C90" s="66"/>
      <c r="D90" s="128" t="s">
        <v>201</v>
      </c>
      <c r="E90" s="128">
        <v>60</v>
      </c>
      <c r="F90" s="66"/>
      <c r="G90" s="95"/>
      <c r="H90" s="95"/>
      <c r="I90" s="95">
        <f t="shared" si="7"/>
        <v>0</v>
      </c>
      <c r="J90" s="66"/>
      <c r="K90" s="22"/>
      <c r="L90" s="22"/>
    </row>
    <row r="91" spans="1:12">
      <c r="A91" s="92"/>
      <c r="B91" s="93"/>
      <c r="C91" s="66"/>
      <c r="D91" s="128" t="s">
        <v>202</v>
      </c>
      <c r="E91" s="128">
        <v>30</v>
      </c>
      <c r="F91" s="66"/>
      <c r="G91" s="95"/>
      <c r="H91" s="95"/>
      <c r="I91" s="95">
        <f t="shared" si="7"/>
        <v>0</v>
      </c>
      <c r="J91" s="66"/>
      <c r="K91" s="22"/>
      <c r="L91" s="22"/>
    </row>
    <row r="92" spans="1:12">
      <c r="A92" s="92"/>
      <c r="B92" s="93"/>
      <c r="C92" s="66"/>
      <c r="D92" s="128" t="s">
        <v>203</v>
      </c>
      <c r="E92" s="128">
        <f>120*3</f>
        <v>360</v>
      </c>
      <c r="F92" s="66"/>
      <c r="G92" s="95"/>
      <c r="H92" s="95"/>
      <c r="I92" s="95">
        <f t="shared" si="7"/>
        <v>0</v>
      </c>
      <c r="J92" s="66"/>
      <c r="K92" s="22"/>
      <c r="L92" s="22"/>
    </row>
    <row r="93" spans="1:12">
      <c r="A93" s="92"/>
      <c r="B93" s="93"/>
      <c r="C93" s="66"/>
      <c r="D93" s="128" t="s">
        <v>204</v>
      </c>
      <c r="E93" s="128">
        <f>21*1.5</f>
        <v>31.5</v>
      </c>
      <c r="F93" s="66"/>
      <c r="G93" s="95"/>
      <c r="H93" s="95"/>
      <c r="I93" s="95">
        <f t="shared" si="7"/>
        <v>0</v>
      </c>
      <c r="J93" s="66"/>
      <c r="K93" s="22"/>
      <c r="L93" s="22"/>
    </row>
    <row r="94" spans="1:12">
      <c r="A94" s="92"/>
      <c r="B94" s="93"/>
      <c r="C94" s="66"/>
      <c r="D94" s="66"/>
      <c r="E94" s="66"/>
      <c r="F94" s="66"/>
      <c r="G94" s="95"/>
      <c r="H94" s="95"/>
      <c r="I94" s="95">
        <f t="shared" si="7"/>
        <v>0</v>
      </c>
      <c r="J94" s="66"/>
      <c r="K94" s="22"/>
      <c r="L94" s="22"/>
    </row>
    <row r="95" spans="1:12" ht="30">
      <c r="A95" s="92"/>
      <c r="B95" s="93" t="s">
        <v>236</v>
      </c>
      <c r="C95" s="66">
        <v>88482</v>
      </c>
      <c r="D95" s="126" t="s">
        <v>170</v>
      </c>
      <c r="E95" s="129">
        <v>580</v>
      </c>
      <c r="F95" s="92" t="s">
        <v>167</v>
      </c>
      <c r="G95" s="95">
        <v>2.2999999999999998</v>
      </c>
      <c r="H95" s="95">
        <f>G95*E95</f>
        <v>1334</v>
      </c>
      <c r="I95" s="95">
        <f t="shared" si="7"/>
        <v>1734.2</v>
      </c>
      <c r="J95" s="66"/>
      <c r="K95" s="22"/>
      <c r="L95" s="22"/>
    </row>
    <row r="96" spans="1:12" ht="30">
      <c r="A96" s="92"/>
      <c r="B96" s="93" t="s">
        <v>237</v>
      </c>
      <c r="C96" s="66">
        <v>88487</v>
      </c>
      <c r="D96" s="126" t="s">
        <v>268</v>
      </c>
      <c r="E96" s="129">
        <f>E95</f>
        <v>580</v>
      </c>
      <c r="F96" s="92" t="s">
        <v>167</v>
      </c>
      <c r="G96" s="95">
        <v>8</v>
      </c>
      <c r="H96" s="95">
        <f>G96*E96</f>
        <v>4640</v>
      </c>
      <c r="I96" s="95">
        <f t="shared" si="7"/>
        <v>6032</v>
      </c>
      <c r="J96" s="66"/>
      <c r="K96" s="22"/>
      <c r="L96" s="72"/>
    </row>
    <row r="97" spans="1:12">
      <c r="A97" s="92"/>
      <c r="B97" s="93"/>
      <c r="C97" s="66"/>
      <c r="D97" s="126"/>
      <c r="E97" s="129"/>
      <c r="F97" s="92"/>
      <c r="G97" s="95"/>
      <c r="H97" s="95"/>
      <c r="I97" s="95"/>
      <c r="J97" s="66"/>
      <c r="K97" s="22"/>
      <c r="L97" s="72"/>
    </row>
    <row r="98" spans="1:12">
      <c r="A98" s="87">
        <v>14</v>
      </c>
      <c r="B98" s="88"/>
      <c r="C98" s="89"/>
      <c r="D98" s="89" t="s">
        <v>171</v>
      </c>
      <c r="E98" s="89"/>
      <c r="F98" s="89"/>
      <c r="G98" s="90"/>
      <c r="H98" s="90"/>
      <c r="I98" s="90">
        <v>0</v>
      </c>
      <c r="J98" s="91">
        <v>0</v>
      </c>
      <c r="K98" s="72"/>
      <c r="L98" s="22"/>
    </row>
    <row r="99" spans="1:12">
      <c r="A99" s="92"/>
      <c r="B99" s="93"/>
      <c r="C99" s="66"/>
      <c r="D99" s="133" t="s">
        <v>362</v>
      </c>
      <c r="E99" s="129"/>
      <c r="F99" s="92"/>
      <c r="G99" s="95"/>
      <c r="H99" s="95"/>
      <c r="I99" s="95">
        <v>0</v>
      </c>
      <c r="J99" s="66"/>
      <c r="K99" s="22"/>
      <c r="L99" s="22"/>
    </row>
    <row r="100" spans="1:12">
      <c r="A100" s="92">
        <v>15</v>
      </c>
      <c r="B100" s="93"/>
      <c r="C100" s="89"/>
      <c r="D100" s="89" t="s">
        <v>264</v>
      </c>
      <c r="E100" s="89"/>
      <c r="F100" s="96"/>
      <c r="G100" s="89"/>
      <c r="H100" s="89"/>
      <c r="I100" s="89"/>
      <c r="J100" s="91">
        <f>SUM(I102:I103)</f>
        <v>1462.5</v>
      </c>
      <c r="K100" s="22"/>
      <c r="L100" s="22"/>
    </row>
    <row r="101" spans="1:12">
      <c r="A101" s="92"/>
      <c r="B101" s="93"/>
      <c r="C101" s="66"/>
      <c r="D101" s="133" t="s">
        <v>263</v>
      </c>
      <c r="E101" s="129"/>
      <c r="F101" s="92"/>
      <c r="G101" s="95"/>
      <c r="H101" s="95"/>
      <c r="I101" s="95"/>
      <c r="J101" s="66"/>
      <c r="K101" s="22"/>
      <c r="L101" s="22"/>
    </row>
    <row r="102" spans="1:12">
      <c r="A102" s="92"/>
      <c r="B102" s="93" t="s">
        <v>265</v>
      </c>
      <c r="C102" s="66"/>
      <c r="D102" s="133"/>
      <c r="E102" s="129"/>
      <c r="F102" s="92"/>
      <c r="G102" s="95"/>
      <c r="H102" s="95"/>
      <c r="I102" s="95"/>
      <c r="J102" s="66"/>
      <c r="K102" s="22"/>
      <c r="L102" s="22"/>
    </row>
    <row r="103" spans="1:12" ht="30">
      <c r="A103" s="92"/>
      <c r="B103" s="93" t="s">
        <v>266</v>
      </c>
      <c r="C103" s="66">
        <v>94990</v>
      </c>
      <c r="D103" s="126" t="s">
        <v>342</v>
      </c>
      <c r="E103" s="66">
        <v>45</v>
      </c>
      <c r="F103" s="66" t="s">
        <v>167</v>
      </c>
      <c r="G103" s="95">
        <v>25</v>
      </c>
      <c r="H103" s="95">
        <f t="shared" ref="H103" si="12">G103*E103</f>
        <v>1125</v>
      </c>
      <c r="I103" s="95">
        <f t="shared" ref="I103:I108" si="13">(1+$I$7)*H103</f>
        <v>1462.5</v>
      </c>
      <c r="J103" s="66"/>
      <c r="K103" s="22"/>
      <c r="L103" s="22"/>
    </row>
    <row r="104" spans="1:12">
      <c r="A104" s="92"/>
      <c r="B104" s="93"/>
      <c r="C104" s="66"/>
      <c r="D104" s="94"/>
      <c r="E104" s="66"/>
      <c r="F104" s="66"/>
      <c r="G104" s="95"/>
      <c r="H104" s="95"/>
      <c r="I104" s="95">
        <f t="shared" si="13"/>
        <v>0</v>
      </c>
      <c r="J104" s="66"/>
      <c r="K104" s="72"/>
      <c r="L104" s="22"/>
    </row>
    <row r="105" spans="1:12">
      <c r="A105" s="87">
        <v>16</v>
      </c>
      <c r="B105" s="88"/>
      <c r="C105" s="89"/>
      <c r="D105" s="89" t="s">
        <v>359</v>
      </c>
      <c r="E105" s="89"/>
      <c r="F105" s="96"/>
      <c r="G105" s="89"/>
      <c r="H105" s="89"/>
      <c r="I105" s="89">
        <f t="shared" si="13"/>
        <v>0</v>
      </c>
      <c r="J105" s="91">
        <f>SUM(I106:I108)</f>
        <v>9152</v>
      </c>
      <c r="K105" s="72"/>
      <c r="L105" s="22"/>
    </row>
    <row r="106" spans="1:12" ht="30">
      <c r="A106" s="92"/>
      <c r="B106" s="93" t="s">
        <v>271</v>
      </c>
      <c r="C106" s="66"/>
      <c r="D106" s="94" t="s">
        <v>360</v>
      </c>
      <c r="E106" s="66">
        <f>13.5*9.5</f>
        <v>128.25</v>
      </c>
      <c r="F106" s="66" t="s">
        <v>167</v>
      </c>
      <c r="G106" s="95"/>
      <c r="H106" s="95">
        <v>5000</v>
      </c>
      <c r="I106" s="95">
        <f t="shared" si="13"/>
        <v>6500</v>
      </c>
      <c r="J106" s="95"/>
      <c r="K106" s="72"/>
      <c r="L106" s="72">
        <f>I106/E106</f>
        <v>50.682261208576996</v>
      </c>
    </row>
    <row r="107" spans="1:12">
      <c r="A107" s="92"/>
      <c r="B107" s="93" t="s">
        <v>361</v>
      </c>
      <c r="C107" s="66"/>
      <c r="D107" s="94" t="s">
        <v>357</v>
      </c>
      <c r="E107" s="66"/>
      <c r="F107" s="66"/>
      <c r="G107" s="95"/>
      <c r="H107" s="95"/>
      <c r="I107" s="95">
        <f t="shared" si="13"/>
        <v>0</v>
      </c>
      <c r="J107" s="95"/>
      <c r="K107" s="72"/>
      <c r="L107" s="22"/>
    </row>
    <row r="108" spans="1:12" ht="30">
      <c r="A108" s="92"/>
      <c r="B108" s="93"/>
      <c r="C108" s="66"/>
      <c r="D108" s="126" t="s">
        <v>358</v>
      </c>
      <c r="E108" s="66">
        <f>9.5+9.5+15</f>
        <v>34</v>
      </c>
      <c r="F108" s="66" t="s">
        <v>40</v>
      </c>
      <c r="G108" s="95">
        <v>60</v>
      </c>
      <c r="H108" s="95">
        <f>G108*E108</f>
        <v>2040</v>
      </c>
      <c r="I108" s="95">
        <f t="shared" si="13"/>
        <v>2652</v>
      </c>
      <c r="J108" s="68"/>
      <c r="K108" s="22"/>
      <c r="L108" s="72"/>
    </row>
    <row r="109" spans="1:12">
      <c r="A109" s="87">
        <v>17</v>
      </c>
      <c r="B109" s="88"/>
      <c r="C109" s="89"/>
      <c r="D109" s="89" t="s">
        <v>269</v>
      </c>
      <c r="E109" s="89"/>
      <c r="F109" s="96" t="s">
        <v>73</v>
      </c>
      <c r="G109" s="89"/>
      <c r="H109" s="89"/>
      <c r="I109" s="89"/>
      <c r="J109" s="91">
        <f>I110</f>
        <v>1090.05</v>
      </c>
      <c r="K109" s="22"/>
      <c r="L109" s="72"/>
    </row>
    <row r="110" spans="1:12" ht="30">
      <c r="A110" s="92"/>
      <c r="B110" s="93" t="s">
        <v>356</v>
      </c>
      <c r="C110" s="66"/>
      <c r="D110" s="94" t="s">
        <v>270</v>
      </c>
      <c r="E110" s="66">
        <v>150</v>
      </c>
      <c r="F110" s="66" t="s">
        <v>167</v>
      </c>
      <c r="G110" s="95"/>
      <c r="H110" s="95"/>
      <c r="I110" s="95">
        <v>1090.05</v>
      </c>
      <c r="J110" s="68"/>
      <c r="K110" s="22"/>
      <c r="L110" s="72"/>
    </row>
    <row r="111" spans="1:12">
      <c r="K111" s="22"/>
      <c r="L111" s="97"/>
    </row>
    <row r="112" spans="1:12">
      <c r="A112" s="41"/>
      <c r="B112" s="83"/>
      <c r="C112" s="22"/>
      <c r="E112" s="22"/>
      <c r="F112" s="22"/>
      <c r="G112" s="42"/>
      <c r="H112" s="42"/>
      <c r="I112" s="42">
        <f>SUM(I10:I110)</f>
        <v>155000.00100000002</v>
      </c>
      <c r="J112" s="72">
        <f>SUM(J9:J110)</f>
        <v>155000.00099999999</v>
      </c>
      <c r="K112" s="22"/>
      <c r="L112">
        <f>155000</f>
        <v>155000</v>
      </c>
    </row>
    <row r="113" spans="4:12">
      <c r="L113" s="40">
        <f>I112</f>
        <v>155000.00100000002</v>
      </c>
    </row>
    <row r="114" spans="4:12">
      <c r="L114" s="40">
        <f>L112-L113</f>
        <v>-1.0000000183936208E-3</v>
      </c>
    </row>
    <row r="115" spans="4:12">
      <c r="D115" s="22" t="s">
        <v>262</v>
      </c>
    </row>
    <row r="116" spans="4:12">
      <c r="L116" s="40">
        <f>I110+L114</f>
        <v>1090.0489999999816</v>
      </c>
    </row>
    <row r="143" spans="9:9">
      <c r="I143" s="38">
        <f t="shared" ref="I143:I145" si="14">(1+$I$7)*H143</f>
        <v>0</v>
      </c>
    </row>
    <row r="144" spans="9:9">
      <c r="I144" s="38">
        <f t="shared" si="14"/>
        <v>0</v>
      </c>
    </row>
    <row r="145" spans="9:9">
      <c r="I145" s="38">
        <f t="shared" si="14"/>
        <v>0</v>
      </c>
    </row>
    <row r="146" spans="9:9">
      <c r="I146" s="38">
        <f t="shared" ref="I146:I209" si="15">(1+$I$7)*H146</f>
        <v>0</v>
      </c>
    </row>
    <row r="147" spans="9:9">
      <c r="I147" s="38">
        <f t="shared" si="15"/>
        <v>0</v>
      </c>
    </row>
    <row r="148" spans="9:9">
      <c r="I148" s="38">
        <f t="shared" si="15"/>
        <v>0</v>
      </c>
    </row>
    <row r="149" spans="9:9">
      <c r="I149" s="38">
        <f t="shared" si="15"/>
        <v>0</v>
      </c>
    </row>
    <row r="150" spans="9:9">
      <c r="I150" s="38">
        <f t="shared" si="15"/>
        <v>0</v>
      </c>
    </row>
    <row r="151" spans="9:9">
      <c r="I151" s="38">
        <f t="shared" si="15"/>
        <v>0</v>
      </c>
    </row>
    <row r="152" spans="9:9">
      <c r="I152" s="38">
        <f t="shared" si="15"/>
        <v>0</v>
      </c>
    </row>
    <row r="153" spans="9:9">
      <c r="I153" s="38">
        <f t="shared" si="15"/>
        <v>0</v>
      </c>
    </row>
    <row r="154" spans="9:9">
      <c r="I154" s="38">
        <f t="shared" si="15"/>
        <v>0</v>
      </c>
    </row>
    <row r="155" spans="9:9">
      <c r="I155" s="38">
        <f t="shared" si="15"/>
        <v>0</v>
      </c>
    </row>
    <row r="156" spans="9:9">
      <c r="I156" s="38">
        <f t="shared" si="15"/>
        <v>0</v>
      </c>
    </row>
    <row r="157" spans="9:9">
      <c r="I157" s="38">
        <f t="shared" si="15"/>
        <v>0</v>
      </c>
    </row>
    <row r="158" spans="9:9">
      <c r="I158" s="38">
        <f t="shared" si="15"/>
        <v>0</v>
      </c>
    </row>
    <row r="159" spans="9:9">
      <c r="I159" s="38">
        <f t="shared" si="15"/>
        <v>0</v>
      </c>
    </row>
    <row r="160" spans="9:9">
      <c r="I160" s="38">
        <f t="shared" si="15"/>
        <v>0</v>
      </c>
    </row>
    <row r="161" spans="9:9">
      <c r="I161" s="38">
        <f t="shared" si="15"/>
        <v>0</v>
      </c>
    </row>
    <row r="162" spans="9:9">
      <c r="I162" s="38">
        <f t="shared" si="15"/>
        <v>0</v>
      </c>
    </row>
    <row r="163" spans="9:9">
      <c r="I163" s="38">
        <f t="shared" si="15"/>
        <v>0</v>
      </c>
    </row>
    <row r="164" spans="9:9">
      <c r="I164" s="38">
        <f t="shared" si="15"/>
        <v>0</v>
      </c>
    </row>
    <row r="165" spans="9:9">
      <c r="I165" s="38">
        <f t="shared" si="15"/>
        <v>0</v>
      </c>
    </row>
    <row r="166" spans="9:9">
      <c r="I166" s="38">
        <f t="shared" si="15"/>
        <v>0</v>
      </c>
    </row>
    <row r="167" spans="9:9">
      <c r="I167" s="38">
        <f t="shared" si="15"/>
        <v>0</v>
      </c>
    </row>
    <row r="168" spans="9:9">
      <c r="I168" s="38">
        <f t="shared" si="15"/>
        <v>0</v>
      </c>
    </row>
    <row r="169" spans="9:9">
      <c r="I169" s="38">
        <f t="shared" si="15"/>
        <v>0</v>
      </c>
    </row>
    <row r="170" spans="9:9">
      <c r="I170" s="38">
        <f t="shared" si="15"/>
        <v>0</v>
      </c>
    </row>
    <row r="171" spans="9:9">
      <c r="I171" s="38">
        <f t="shared" si="15"/>
        <v>0</v>
      </c>
    </row>
    <row r="172" spans="9:9">
      <c r="I172" s="38">
        <f t="shared" si="15"/>
        <v>0</v>
      </c>
    </row>
    <row r="173" spans="9:9">
      <c r="I173" s="38">
        <f t="shared" si="15"/>
        <v>0</v>
      </c>
    </row>
    <row r="174" spans="9:9">
      <c r="I174" s="38">
        <f t="shared" si="15"/>
        <v>0</v>
      </c>
    </row>
    <row r="175" spans="9:9">
      <c r="I175" s="38">
        <f t="shared" si="15"/>
        <v>0</v>
      </c>
    </row>
    <row r="176" spans="9:9">
      <c r="I176" s="38">
        <f t="shared" si="15"/>
        <v>0</v>
      </c>
    </row>
    <row r="177" spans="9:9">
      <c r="I177" s="38">
        <f t="shared" si="15"/>
        <v>0</v>
      </c>
    </row>
    <row r="178" spans="9:9">
      <c r="I178" s="38">
        <f t="shared" si="15"/>
        <v>0</v>
      </c>
    </row>
    <row r="179" spans="9:9">
      <c r="I179" s="38">
        <f t="shared" si="15"/>
        <v>0</v>
      </c>
    </row>
    <row r="180" spans="9:9">
      <c r="I180" s="38">
        <f t="shared" si="15"/>
        <v>0</v>
      </c>
    </row>
    <row r="181" spans="9:9">
      <c r="I181" s="38">
        <f t="shared" si="15"/>
        <v>0</v>
      </c>
    </row>
    <row r="182" spans="9:9">
      <c r="I182" s="38">
        <f t="shared" si="15"/>
        <v>0</v>
      </c>
    </row>
    <row r="183" spans="9:9">
      <c r="I183" s="38">
        <f t="shared" si="15"/>
        <v>0</v>
      </c>
    </row>
    <row r="184" spans="9:9">
      <c r="I184" s="38">
        <f t="shared" si="15"/>
        <v>0</v>
      </c>
    </row>
    <row r="185" spans="9:9">
      <c r="I185" s="38">
        <f t="shared" si="15"/>
        <v>0</v>
      </c>
    </row>
    <row r="186" spans="9:9">
      <c r="I186" s="38">
        <f t="shared" si="15"/>
        <v>0</v>
      </c>
    </row>
    <row r="187" spans="9:9">
      <c r="I187" s="38">
        <f t="shared" si="15"/>
        <v>0</v>
      </c>
    </row>
    <row r="188" spans="9:9">
      <c r="I188" s="38">
        <f t="shared" si="15"/>
        <v>0</v>
      </c>
    </row>
    <row r="189" spans="9:9">
      <c r="I189" s="38">
        <f t="shared" si="15"/>
        <v>0</v>
      </c>
    </row>
    <row r="190" spans="9:9">
      <c r="I190" s="38">
        <f t="shared" si="15"/>
        <v>0</v>
      </c>
    </row>
    <row r="191" spans="9:9">
      <c r="I191" s="38">
        <f t="shared" si="15"/>
        <v>0</v>
      </c>
    </row>
    <row r="192" spans="9:9">
      <c r="I192" s="38">
        <f t="shared" si="15"/>
        <v>0</v>
      </c>
    </row>
    <row r="193" spans="9:9">
      <c r="I193" s="38">
        <f t="shared" si="15"/>
        <v>0</v>
      </c>
    </row>
    <row r="194" spans="9:9">
      <c r="I194" s="38">
        <f t="shared" si="15"/>
        <v>0</v>
      </c>
    </row>
    <row r="195" spans="9:9">
      <c r="I195" s="38">
        <f t="shared" si="15"/>
        <v>0</v>
      </c>
    </row>
    <row r="196" spans="9:9">
      <c r="I196" s="38">
        <f t="shared" si="15"/>
        <v>0</v>
      </c>
    </row>
    <row r="197" spans="9:9">
      <c r="I197" s="38">
        <f t="shared" si="15"/>
        <v>0</v>
      </c>
    </row>
    <row r="198" spans="9:9">
      <c r="I198" s="38">
        <f t="shared" si="15"/>
        <v>0</v>
      </c>
    </row>
    <row r="199" spans="9:9">
      <c r="I199" s="38">
        <f t="shared" si="15"/>
        <v>0</v>
      </c>
    </row>
    <row r="200" spans="9:9">
      <c r="I200" s="38">
        <f t="shared" si="15"/>
        <v>0</v>
      </c>
    </row>
    <row r="201" spans="9:9">
      <c r="I201" s="38">
        <f t="shared" si="15"/>
        <v>0</v>
      </c>
    </row>
    <row r="202" spans="9:9">
      <c r="I202" s="38">
        <f t="shared" si="15"/>
        <v>0</v>
      </c>
    </row>
    <row r="203" spans="9:9">
      <c r="I203" s="38">
        <f t="shared" si="15"/>
        <v>0</v>
      </c>
    </row>
    <row r="204" spans="9:9">
      <c r="I204" s="38">
        <f t="shared" si="15"/>
        <v>0</v>
      </c>
    </row>
    <row r="205" spans="9:9">
      <c r="I205" s="38">
        <f t="shared" si="15"/>
        <v>0</v>
      </c>
    </row>
    <row r="206" spans="9:9">
      <c r="I206" s="38">
        <f t="shared" si="15"/>
        <v>0</v>
      </c>
    </row>
    <row r="207" spans="9:9">
      <c r="I207" s="38">
        <f t="shared" si="15"/>
        <v>0</v>
      </c>
    </row>
    <row r="208" spans="9:9">
      <c r="I208" s="38">
        <f t="shared" si="15"/>
        <v>0</v>
      </c>
    </row>
    <row r="209" spans="9:9">
      <c r="I209" s="38">
        <f t="shared" si="15"/>
        <v>0</v>
      </c>
    </row>
    <row r="210" spans="9:9">
      <c r="I210" s="38">
        <f t="shared" ref="I210:I222" si="16">(1+$I$7)*H210</f>
        <v>0</v>
      </c>
    </row>
    <row r="211" spans="9:9">
      <c r="I211" s="38">
        <f t="shared" si="16"/>
        <v>0</v>
      </c>
    </row>
    <row r="212" spans="9:9">
      <c r="I212" s="38">
        <f t="shared" si="16"/>
        <v>0</v>
      </c>
    </row>
    <row r="213" spans="9:9">
      <c r="I213" s="38">
        <f t="shared" si="16"/>
        <v>0</v>
      </c>
    </row>
    <row r="214" spans="9:9">
      <c r="I214" s="38">
        <f t="shared" si="16"/>
        <v>0</v>
      </c>
    </row>
    <row r="215" spans="9:9">
      <c r="I215" s="38">
        <f t="shared" si="16"/>
        <v>0</v>
      </c>
    </row>
    <row r="216" spans="9:9">
      <c r="I216" s="38">
        <f t="shared" si="16"/>
        <v>0</v>
      </c>
    </row>
    <row r="217" spans="9:9">
      <c r="I217" s="38">
        <f t="shared" si="16"/>
        <v>0</v>
      </c>
    </row>
    <row r="218" spans="9:9">
      <c r="I218" s="38">
        <f t="shared" si="16"/>
        <v>0</v>
      </c>
    </row>
    <row r="219" spans="9:9">
      <c r="I219" s="38">
        <f t="shared" si="16"/>
        <v>0</v>
      </c>
    </row>
    <row r="220" spans="9:9">
      <c r="I220" s="38">
        <f t="shared" si="16"/>
        <v>0</v>
      </c>
    </row>
    <row r="221" spans="9:9">
      <c r="I221" s="38">
        <f t="shared" si="16"/>
        <v>0</v>
      </c>
    </row>
    <row r="222" spans="9:9">
      <c r="I222" s="38">
        <f t="shared" si="16"/>
        <v>0</v>
      </c>
    </row>
  </sheetData>
  <mergeCells count="5">
    <mergeCell ref="B1:I1"/>
    <mergeCell ref="B2:I2"/>
    <mergeCell ref="B3:I3"/>
    <mergeCell ref="A5:J5"/>
    <mergeCell ref="A4:J4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  <headerFooter>
    <oddHeader>&amp;CUENP _REITORIA_EDITORA_PROEC</oddHeader>
    <oddFooter>&amp;L&amp;F&amp;C&amp;D&amp;R&amp;P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L39"/>
  <sheetViews>
    <sheetView topLeftCell="A16" workbookViewId="0">
      <selection activeCell="C34" sqref="C34"/>
    </sheetView>
  </sheetViews>
  <sheetFormatPr defaultRowHeight="15"/>
  <cols>
    <col min="3" max="3" width="35.7109375" customWidth="1"/>
    <col min="4" max="4" width="11.5703125" customWidth="1"/>
    <col min="6" max="6" width="16" customWidth="1"/>
    <col min="8" max="8" width="15.85546875" customWidth="1"/>
    <col min="9" max="9" width="7.140625" customWidth="1"/>
    <col min="10" max="10" width="13" customWidth="1"/>
    <col min="11" max="11" width="10.5703125" bestFit="1" customWidth="1"/>
    <col min="12" max="12" width="11.5703125" bestFit="1" customWidth="1"/>
  </cols>
  <sheetData>
    <row r="3" spans="2:12" ht="19.5">
      <c r="B3" s="43"/>
      <c r="C3" s="135" t="s">
        <v>238</v>
      </c>
      <c r="D3" s="135"/>
      <c r="E3" s="135"/>
      <c r="F3" s="135"/>
      <c r="G3" s="135"/>
      <c r="H3" s="135"/>
      <c r="I3" s="135"/>
      <c r="J3" s="161"/>
    </row>
    <row r="4" spans="2:12" ht="16.5">
      <c r="B4" s="44"/>
      <c r="C4" s="136" t="s">
        <v>239</v>
      </c>
      <c r="D4" s="136"/>
      <c r="E4" s="136"/>
      <c r="F4" s="136"/>
      <c r="G4" s="136"/>
      <c r="H4" s="136"/>
      <c r="I4" s="136"/>
      <c r="J4" s="162"/>
    </row>
    <row r="5" spans="2:12">
      <c r="B5" s="45"/>
      <c r="C5" s="163" t="s">
        <v>363</v>
      </c>
      <c r="D5" s="163"/>
      <c r="E5" s="163"/>
      <c r="F5" s="163"/>
      <c r="G5" s="163"/>
      <c r="H5" s="163"/>
      <c r="I5" s="163"/>
      <c r="J5" s="164"/>
    </row>
    <row r="6" spans="2:12">
      <c r="B6" s="165" t="s">
        <v>240</v>
      </c>
      <c r="C6" s="165"/>
      <c r="D6" s="165"/>
      <c r="E6" s="165"/>
      <c r="F6" s="165"/>
      <c r="G6" s="165"/>
      <c r="H6" s="165"/>
      <c r="I6" s="165"/>
      <c r="J6" s="165"/>
    </row>
    <row r="7" spans="2:12">
      <c r="B7" s="46" t="s">
        <v>241</v>
      </c>
      <c r="C7" s="142" t="s">
        <v>258</v>
      </c>
      <c r="D7" s="142"/>
      <c r="E7" s="143" t="s">
        <v>242</v>
      </c>
      <c r="F7" s="144"/>
      <c r="G7" s="145"/>
      <c r="H7" s="166">
        <v>43333</v>
      </c>
      <c r="I7" s="167"/>
      <c r="J7" s="168"/>
    </row>
    <row r="8" spans="2:12">
      <c r="B8" s="46" t="s">
        <v>243</v>
      </c>
      <c r="C8" s="142" t="s">
        <v>173</v>
      </c>
      <c r="D8" s="142"/>
      <c r="E8" s="143" t="s">
        <v>244</v>
      </c>
      <c r="F8" s="144"/>
      <c r="G8" s="145"/>
      <c r="H8" s="146">
        <f>D31</f>
        <v>155000.00099999999</v>
      </c>
      <c r="I8" s="147"/>
      <c r="J8" s="148"/>
    </row>
    <row r="9" spans="2:12">
      <c r="B9" s="47" t="s">
        <v>245</v>
      </c>
      <c r="C9" s="48" t="s">
        <v>257</v>
      </c>
      <c r="D9" s="49"/>
      <c r="E9" s="49"/>
      <c r="F9" s="49"/>
      <c r="G9" s="49"/>
      <c r="H9" s="49"/>
      <c r="I9" s="49"/>
      <c r="J9" s="50"/>
    </row>
    <row r="10" spans="2:12">
      <c r="B10" s="149" t="s">
        <v>34</v>
      </c>
      <c r="C10" s="151" t="s">
        <v>246</v>
      </c>
      <c r="D10" s="153" t="s">
        <v>247</v>
      </c>
      <c r="E10" s="155" t="s">
        <v>248</v>
      </c>
      <c r="F10" s="156"/>
      <c r="G10" s="157"/>
      <c r="H10" s="157"/>
      <c r="I10" s="157"/>
      <c r="J10" s="158"/>
    </row>
    <row r="11" spans="2:12">
      <c r="B11" s="150"/>
      <c r="C11" s="152"/>
      <c r="D11" s="154"/>
      <c r="E11" s="159" t="s">
        <v>249</v>
      </c>
      <c r="F11" s="160"/>
      <c r="G11" s="159" t="s">
        <v>250</v>
      </c>
      <c r="H11" s="160"/>
      <c r="I11" s="159" t="s">
        <v>251</v>
      </c>
      <c r="J11" s="160"/>
    </row>
    <row r="12" spans="2:12">
      <c r="B12" s="53"/>
      <c r="C12" s="54"/>
      <c r="D12" s="55"/>
      <c r="E12" s="56" t="s">
        <v>252</v>
      </c>
      <c r="F12" s="56" t="s">
        <v>253</v>
      </c>
      <c r="G12" s="56" t="s">
        <v>252</v>
      </c>
      <c r="H12" s="56" t="s">
        <v>253</v>
      </c>
      <c r="I12" s="56" t="s">
        <v>252</v>
      </c>
      <c r="J12" s="52" t="s">
        <v>253</v>
      </c>
    </row>
    <row r="13" spans="2:12">
      <c r="B13" s="51">
        <v>1</v>
      </c>
      <c r="C13" s="57" t="str">
        <f>VLOOKUP(B13,EDITORA_PROEC!A9:I110,4)</f>
        <v>REMOÇÕES</v>
      </c>
      <c r="D13" s="58">
        <f>VLOOKUP(B13,EDITORA_PROEC!A9:J110,10)</f>
        <v>198.25</v>
      </c>
      <c r="E13" s="59">
        <v>1</v>
      </c>
      <c r="F13" s="60">
        <f>E13*D13</f>
        <v>198.25</v>
      </c>
      <c r="G13" s="59"/>
      <c r="H13" s="60">
        <f>G13*D13</f>
        <v>0</v>
      </c>
      <c r="I13" s="59"/>
      <c r="J13" s="61">
        <f>I13*D13</f>
        <v>0</v>
      </c>
      <c r="K13" s="38"/>
      <c r="L13" s="40"/>
    </row>
    <row r="14" spans="2:12">
      <c r="B14" s="51">
        <v>2</v>
      </c>
      <c r="C14" s="57" t="str">
        <f>VLOOKUP(B14,EDITORA_PROEC!A10:I103,4)</f>
        <v>ALVENARIA  DE ELEVAÇÃO</v>
      </c>
      <c r="D14" s="58">
        <f>VLOOKUP(B14,EDITORA_PROEC!A10:J103,10)</f>
        <v>10315.5</v>
      </c>
      <c r="E14" s="59">
        <v>1</v>
      </c>
      <c r="F14" s="60">
        <f t="shared" ref="F14:F27" si="0">E14*D14</f>
        <v>10315.5</v>
      </c>
      <c r="G14" s="59"/>
      <c r="H14" s="60">
        <f t="shared" ref="H14:H27" si="1">G14*D14</f>
        <v>0</v>
      </c>
      <c r="I14" s="59"/>
      <c r="J14" s="61">
        <f t="shared" ref="J14:J27" si="2">I14*D14</f>
        <v>0</v>
      </c>
      <c r="K14" s="38"/>
      <c r="L14" s="40"/>
    </row>
    <row r="15" spans="2:12">
      <c r="B15" s="51">
        <v>3</v>
      </c>
      <c r="C15" s="57" t="str">
        <f>VLOOKUP(B15,EDITORA_PROEC!A11:I108,4)</f>
        <v>LAJE COBERTURA</v>
      </c>
      <c r="D15" s="58">
        <f>VLOOKUP(B15,EDITORA_PROEC!A11:J108,10)</f>
        <v>3822</v>
      </c>
      <c r="E15" s="59">
        <v>1</v>
      </c>
      <c r="F15" s="60">
        <f t="shared" si="0"/>
        <v>3822</v>
      </c>
      <c r="G15" s="59"/>
      <c r="H15" s="60">
        <f t="shared" si="1"/>
        <v>0</v>
      </c>
      <c r="I15" s="59"/>
      <c r="J15" s="61">
        <f t="shared" si="2"/>
        <v>0</v>
      </c>
      <c r="K15" s="38"/>
      <c r="L15" s="40"/>
    </row>
    <row r="16" spans="2:12">
      <c r="B16" s="51">
        <v>4</v>
      </c>
      <c r="C16" s="57" t="str">
        <f>VLOOKUP(B16,EDITORA_PROEC!A12:I110,4)</f>
        <v>TELHADO NOVO</v>
      </c>
      <c r="D16" s="58">
        <f>VLOOKUP(B16,EDITORA_PROEC!A12:J110,10)</f>
        <v>21659.716</v>
      </c>
      <c r="E16" s="59">
        <v>0.7</v>
      </c>
      <c r="F16" s="60">
        <f t="shared" si="0"/>
        <v>15161.8012</v>
      </c>
      <c r="G16" s="59">
        <v>0.3</v>
      </c>
      <c r="H16" s="60">
        <f t="shared" si="1"/>
        <v>6497.9147999999996</v>
      </c>
      <c r="I16" s="59"/>
      <c r="J16" s="61">
        <f t="shared" si="2"/>
        <v>0</v>
      </c>
      <c r="K16" s="38"/>
      <c r="L16" s="40"/>
    </row>
    <row r="17" spans="2:12">
      <c r="B17" s="51">
        <v>5</v>
      </c>
      <c r="C17" s="57" t="str">
        <f>VLOOKUP(B17,EDITORA_PROEC!A14:I112,4)</f>
        <v>DEMOLIÇÃO DO WC INTERNO (6M-H=3M)</v>
      </c>
      <c r="D17" s="58">
        <f>VLOOKUP(B17,EDITORA_PROEC!A13:J112,10)</f>
        <v>270.39999999999998</v>
      </c>
      <c r="E17" s="59">
        <v>1</v>
      </c>
      <c r="F17" s="60">
        <f t="shared" si="0"/>
        <v>270.39999999999998</v>
      </c>
      <c r="G17" s="59"/>
      <c r="H17" s="60">
        <f t="shared" si="1"/>
        <v>0</v>
      </c>
      <c r="I17" s="59"/>
      <c r="J17" s="61">
        <f t="shared" si="2"/>
        <v>0</v>
      </c>
      <c r="K17" s="38"/>
      <c r="L17" s="40"/>
    </row>
    <row r="18" spans="2:12">
      <c r="B18" s="51">
        <v>6</v>
      </c>
      <c r="C18" s="57" t="str">
        <f>VLOOKUP(B18,EDITORA_PROEC!A15:I113,4)</f>
        <v>REVESTIMENTO CERÂMICO - WC</v>
      </c>
      <c r="D18" s="58">
        <f>VLOOKUP(B18,EDITORA_PROEC!A14:J113,10)</f>
        <v>3120</v>
      </c>
      <c r="E18" s="59"/>
      <c r="F18" s="60">
        <f t="shared" si="0"/>
        <v>0</v>
      </c>
      <c r="G18" s="59">
        <v>1</v>
      </c>
      <c r="H18" s="60">
        <f t="shared" si="1"/>
        <v>3120</v>
      </c>
      <c r="I18" s="59"/>
      <c r="J18" s="61">
        <f t="shared" si="2"/>
        <v>0</v>
      </c>
      <c r="K18" s="38"/>
      <c r="L18" s="40"/>
    </row>
    <row r="19" spans="2:12">
      <c r="B19" s="51">
        <v>7</v>
      </c>
      <c r="C19" s="57" t="str">
        <f>VLOOKUP(B19,EDITORA_PROEC!A16:I114,4)</f>
        <v>PISO CERRÂMICO</v>
      </c>
      <c r="D19" s="58">
        <f>VLOOKUP(B19,EDITORA_PROEC!A15:J114,10)</f>
        <v>4095</v>
      </c>
      <c r="E19" s="59"/>
      <c r="F19" s="60">
        <f t="shared" si="0"/>
        <v>0</v>
      </c>
      <c r="G19" s="59">
        <v>1</v>
      </c>
      <c r="H19" s="60">
        <f t="shared" si="1"/>
        <v>4095</v>
      </c>
      <c r="I19" s="59"/>
      <c r="J19" s="61">
        <f t="shared" si="2"/>
        <v>0</v>
      </c>
      <c r="K19" s="38"/>
      <c r="L19" s="40"/>
    </row>
    <row r="20" spans="2:12">
      <c r="B20" s="51">
        <v>8</v>
      </c>
      <c r="C20" s="57" t="str">
        <f>VLOOKUP(B20,EDITORA_PROEC!A17:I115,4)</f>
        <v>ESQUADRIAS - JANELAS E PORTAS</v>
      </c>
      <c r="D20" s="58">
        <f>VLOOKUP(B20,EDITORA_PROEC!A16:J115,10)</f>
        <v>21990.799999999999</v>
      </c>
      <c r="E20" s="59"/>
      <c r="F20" s="60">
        <f t="shared" si="0"/>
        <v>0</v>
      </c>
      <c r="G20" s="59">
        <v>1</v>
      </c>
      <c r="H20" s="60">
        <f t="shared" si="1"/>
        <v>21990.799999999999</v>
      </c>
      <c r="I20" s="59"/>
      <c r="J20" s="61">
        <f t="shared" si="2"/>
        <v>0</v>
      </c>
      <c r="K20" s="38"/>
      <c r="L20" s="40"/>
    </row>
    <row r="21" spans="2:12">
      <c r="B21" s="51">
        <v>9</v>
      </c>
      <c r="C21" s="57" t="str">
        <f>VLOOKUP(B21,EDITORA_PROEC!A18:I116,4)</f>
        <v>PISO DE MADEIRA E DIVISÓRIAS DE GESSO</v>
      </c>
      <c r="D21" s="58">
        <f>VLOOKUP(B21,EDITORA_PROEC!A17:J116,10)</f>
        <v>21976.5</v>
      </c>
      <c r="E21" s="59"/>
      <c r="F21" s="60">
        <f t="shared" si="0"/>
        <v>0</v>
      </c>
      <c r="G21" s="59"/>
      <c r="H21" s="60">
        <f t="shared" si="1"/>
        <v>0</v>
      </c>
      <c r="I21" s="59">
        <v>1</v>
      </c>
      <c r="J21" s="61">
        <f t="shared" si="2"/>
        <v>21976.5</v>
      </c>
      <c r="K21" s="38"/>
      <c r="L21" s="40"/>
    </row>
    <row r="22" spans="2:12">
      <c r="B22" s="51">
        <v>10</v>
      </c>
      <c r="C22" s="57" t="str">
        <f>VLOOKUP(B22,EDITORA_PROEC!A20:I117,4)</f>
        <v>ELÉTRICA</v>
      </c>
      <c r="D22" s="58">
        <f>VLOOKUP(B22,EDITORA_PROEC!A18:J117,10)</f>
        <v>24682.931</v>
      </c>
      <c r="E22" s="59">
        <v>0.2</v>
      </c>
      <c r="F22" s="60">
        <f t="shared" si="0"/>
        <v>4936.5862000000006</v>
      </c>
      <c r="G22" s="59">
        <v>0.5</v>
      </c>
      <c r="H22" s="60">
        <f t="shared" si="1"/>
        <v>12341.4655</v>
      </c>
      <c r="I22" s="59">
        <v>0.3</v>
      </c>
      <c r="J22" s="61">
        <f t="shared" si="2"/>
        <v>7404.8792999999996</v>
      </c>
      <c r="K22" s="38"/>
      <c r="L22" s="40"/>
    </row>
    <row r="23" spans="2:12">
      <c r="B23" s="51">
        <v>11</v>
      </c>
      <c r="C23" s="57" t="str">
        <f>VLOOKUP(B23,EDITORA_PROEC!A21:I118,4)</f>
        <v>HID/ ESGOTO</v>
      </c>
      <c r="D23" s="58">
        <f>VLOOKUP(B23,EDITORA_PROEC!A19:J118,10)</f>
        <v>9113.7540000000008</v>
      </c>
      <c r="E23" s="59"/>
      <c r="F23" s="60">
        <f t="shared" si="0"/>
        <v>0</v>
      </c>
      <c r="G23" s="59">
        <v>0.5</v>
      </c>
      <c r="H23" s="60">
        <f t="shared" si="1"/>
        <v>4556.8770000000004</v>
      </c>
      <c r="I23" s="59">
        <v>0.5</v>
      </c>
      <c r="J23" s="61">
        <f t="shared" si="2"/>
        <v>4556.8770000000004</v>
      </c>
      <c r="K23" s="38"/>
      <c r="L23" s="40"/>
    </row>
    <row r="24" spans="2:12" ht="26.25">
      <c r="B24" s="51">
        <v>12</v>
      </c>
      <c r="C24" s="57" t="str">
        <f>VLOOKUP(B24,EDITORA_PROEC!A22:I119,4)</f>
        <v>DIVISÓRIA SANITÁRIA ,PEÇAS SANITÁRIAS, ACESSÓRIOS</v>
      </c>
      <c r="D24" s="58">
        <f>VLOOKUP(B24,EDITORA_PROEC!A20:J119,10)</f>
        <v>14284.400000000001</v>
      </c>
      <c r="E24" s="59"/>
      <c r="F24" s="60">
        <f t="shared" si="0"/>
        <v>0</v>
      </c>
      <c r="G24" s="59">
        <v>1</v>
      </c>
      <c r="H24" s="60">
        <f t="shared" si="1"/>
        <v>14284.400000000001</v>
      </c>
      <c r="I24" s="59"/>
      <c r="J24" s="61">
        <f t="shared" si="2"/>
        <v>0</v>
      </c>
      <c r="K24" s="38"/>
      <c r="L24" s="40"/>
    </row>
    <row r="25" spans="2:12">
      <c r="B25" s="51">
        <v>13</v>
      </c>
      <c r="C25" s="57" t="str">
        <f>VLOOKUP(B25,EDITORA_PROEC!A24:I120,4)</f>
        <v>PINTURAS - PAREDE, PORTAS E JANELAS</v>
      </c>
      <c r="D25" s="58">
        <f>VLOOKUP(B25,EDITORA_PROEC!A21:J120,10)</f>
        <v>7766.2</v>
      </c>
      <c r="E25" s="59"/>
      <c r="F25" s="60">
        <f t="shared" si="0"/>
        <v>0</v>
      </c>
      <c r="G25" s="59">
        <v>0.5</v>
      </c>
      <c r="H25" s="60">
        <f t="shared" si="1"/>
        <v>3883.1</v>
      </c>
      <c r="I25" s="59">
        <v>0.5</v>
      </c>
      <c r="J25" s="61">
        <f t="shared" si="2"/>
        <v>3883.1</v>
      </c>
      <c r="K25" s="38"/>
      <c r="L25" s="40"/>
    </row>
    <row r="26" spans="2:12">
      <c r="B26" s="51">
        <v>14</v>
      </c>
      <c r="C26" s="57" t="str">
        <f>VLOOKUP(B26,EDITORA_PROEC!A25:I121,4)</f>
        <v>ACESSÓRIOS E EQUIPAMENTOS</v>
      </c>
      <c r="D26" s="58">
        <f>VLOOKUP(B26,EDITORA_PROEC!A22:J121,10)</f>
        <v>0</v>
      </c>
      <c r="E26" s="59"/>
      <c r="F26" s="60">
        <f t="shared" si="0"/>
        <v>0</v>
      </c>
      <c r="G26" s="59"/>
      <c r="H26" s="60">
        <f t="shared" si="1"/>
        <v>0</v>
      </c>
      <c r="I26" s="59"/>
      <c r="J26" s="61">
        <f t="shared" si="2"/>
        <v>0</v>
      </c>
      <c r="K26" s="38"/>
      <c r="L26" s="40"/>
    </row>
    <row r="27" spans="2:12">
      <c r="B27" s="51">
        <v>15</v>
      </c>
      <c r="C27" s="57" t="str">
        <f>VLOOKUP(B27,EDITORA_PROEC!A26:I122,4)</f>
        <v>CALÇADA EXTERNA e MURO</v>
      </c>
      <c r="D27" s="58">
        <f>VLOOKUP(B27,EDITORA_PROEC!A23:J122,10)</f>
        <v>1462.5</v>
      </c>
      <c r="E27" s="59"/>
      <c r="F27" s="60">
        <f t="shared" si="0"/>
        <v>0</v>
      </c>
      <c r="G27" s="59"/>
      <c r="H27" s="60">
        <f t="shared" si="1"/>
        <v>0</v>
      </c>
      <c r="I27" s="59">
        <v>1</v>
      </c>
      <c r="J27" s="61">
        <f t="shared" si="2"/>
        <v>1462.5</v>
      </c>
      <c r="K27" s="38"/>
      <c r="L27" s="40"/>
    </row>
    <row r="28" spans="2:12">
      <c r="B28" s="51">
        <v>16</v>
      </c>
      <c r="C28" s="57" t="str">
        <f>VLOOKUP(B28,EDITORA_PROEC!A27:I123,4)</f>
        <v>CULTURA - [ GALPÃO DER ]</v>
      </c>
      <c r="D28" s="58">
        <f>VLOOKUP(B28,EDITORA_PROEC!A24:J123,10)</f>
        <v>9152</v>
      </c>
      <c r="E28" s="59"/>
      <c r="F28" s="60">
        <f t="shared" ref="F28" si="3">E28*D28</f>
        <v>0</v>
      </c>
      <c r="G28" s="59"/>
      <c r="H28" s="60">
        <f t="shared" ref="H28" si="4">G28*D28</f>
        <v>0</v>
      </c>
      <c r="I28" s="59">
        <v>1</v>
      </c>
      <c r="J28" s="61">
        <f t="shared" ref="J28" si="5">I28*D28</f>
        <v>9152</v>
      </c>
      <c r="K28" s="38"/>
      <c r="L28" s="40"/>
    </row>
    <row r="29" spans="2:12">
      <c r="B29" s="114">
        <v>17</v>
      </c>
      <c r="C29" s="134" t="str">
        <f>VLOOKUP(B29,EDITORA_PROEC!A28:I124,4)</f>
        <v>DESPESAS GERAIS,TESTES , LIMPEZA , BOTA FORA</v>
      </c>
      <c r="D29" s="58">
        <f>VLOOKUP(B29,EDITORA_PROEC!A25:J124,10)</f>
        <v>1090.05</v>
      </c>
      <c r="E29" s="59"/>
      <c r="F29" s="60">
        <f t="shared" ref="F29" si="6">E29*D29</f>
        <v>0</v>
      </c>
      <c r="G29" s="59"/>
      <c r="H29" s="60">
        <f t="shared" ref="H29" si="7">G29*D29</f>
        <v>0</v>
      </c>
      <c r="I29" s="59">
        <v>1</v>
      </c>
      <c r="J29" s="61">
        <f t="shared" ref="J29" si="8">I29*D29</f>
        <v>1090.05</v>
      </c>
      <c r="K29" s="38"/>
      <c r="L29" s="40"/>
    </row>
    <row r="30" spans="2:12">
      <c r="B30" s="51"/>
      <c r="C30" s="57"/>
      <c r="D30" s="58"/>
      <c r="E30" s="59"/>
      <c r="F30" s="60"/>
      <c r="G30" s="59"/>
      <c r="H30" s="60"/>
      <c r="I30" s="59"/>
      <c r="J30" s="61"/>
      <c r="K30" s="38"/>
      <c r="L30" s="40"/>
    </row>
    <row r="31" spans="2:12">
      <c r="B31" s="51"/>
      <c r="C31" s="62" t="s">
        <v>272</v>
      </c>
      <c r="D31" s="63">
        <f>SUM(D12:D30)</f>
        <v>155000.00099999999</v>
      </c>
      <c r="E31" s="62"/>
      <c r="F31" s="64">
        <f>SUM(F13:F29)</f>
        <v>34704.537400000001</v>
      </c>
      <c r="G31" s="62"/>
      <c r="H31" s="64">
        <f>SUM(H13:H29)</f>
        <v>70769.557300000015</v>
      </c>
      <c r="I31" s="62"/>
      <c r="J31" s="65">
        <f>SUM(J13:J29)</f>
        <v>49525.906300000002</v>
      </c>
      <c r="L31" s="40"/>
    </row>
    <row r="32" spans="2:12">
      <c r="B32" s="66"/>
      <c r="C32" s="66" t="s">
        <v>254</v>
      </c>
      <c r="D32" s="66"/>
      <c r="E32" s="67">
        <f>F32/D31</f>
        <v>0.22390023984580493</v>
      </c>
      <c r="F32" s="98">
        <f>F31</f>
        <v>34704.537400000001</v>
      </c>
      <c r="G32" s="67">
        <f>H32/D31</f>
        <v>0.45657778608659505</v>
      </c>
      <c r="H32" s="98">
        <f>H31</f>
        <v>70769.557300000015</v>
      </c>
      <c r="I32" s="67">
        <f>J32/D31</f>
        <v>0.31952197406760019</v>
      </c>
      <c r="J32" s="98">
        <f>J31</f>
        <v>49525.906300000002</v>
      </c>
    </row>
    <row r="33" spans="1:11">
      <c r="B33" s="66"/>
      <c r="C33" s="66" t="s">
        <v>255</v>
      </c>
      <c r="D33" s="66"/>
      <c r="E33" s="99">
        <f>E32</f>
        <v>0.22390023984580493</v>
      </c>
      <c r="F33" s="100">
        <f>F32</f>
        <v>34704.537400000001</v>
      </c>
      <c r="G33" s="101">
        <f>H33/D31</f>
        <v>0.68047802593240003</v>
      </c>
      <c r="H33" s="100">
        <f>H32+F32</f>
        <v>105474.09470000002</v>
      </c>
      <c r="I33" s="101">
        <f>J33/D31</f>
        <v>1.0000000000000002</v>
      </c>
      <c r="J33" s="100">
        <f>J32+H33</f>
        <v>155000.00100000002</v>
      </c>
    </row>
    <row r="34" spans="1:11">
      <c r="B34" s="102"/>
      <c r="C34" s="22" t="s">
        <v>259</v>
      </c>
      <c r="D34" s="22"/>
      <c r="E34" s="22"/>
      <c r="F34" s="22"/>
      <c r="G34" s="22"/>
      <c r="H34" s="22"/>
      <c r="I34" s="22"/>
      <c r="J34" s="71"/>
    </row>
    <row r="35" spans="1:11">
      <c r="B35" s="102"/>
      <c r="G35" s="22"/>
      <c r="H35" s="22"/>
      <c r="I35" s="22"/>
      <c r="J35" s="71"/>
    </row>
    <row r="36" spans="1:11">
      <c r="A36" s="22"/>
      <c r="B36" s="102"/>
      <c r="C36" s="22" t="s">
        <v>242</v>
      </c>
      <c r="D36" s="22"/>
      <c r="E36" s="22"/>
      <c r="F36" s="22" t="s">
        <v>256</v>
      </c>
      <c r="G36" s="22"/>
      <c r="H36" s="22"/>
      <c r="I36" s="22"/>
      <c r="J36" s="71"/>
      <c r="K36" s="22"/>
    </row>
    <row r="37" spans="1:11">
      <c r="A37" s="22"/>
      <c r="B37" s="103"/>
      <c r="C37" s="104"/>
      <c r="D37" s="104"/>
      <c r="E37" s="104"/>
      <c r="F37" s="104"/>
      <c r="G37" s="104"/>
      <c r="H37" s="104"/>
      <c r="I37" s="104"/>
      <c r="J37" s="70"/>
      <c r="K37" s="22"/>
    </row>
    <row r="38" spans="1:1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</row>
    <row r="39" spans="1:1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</row>
  </sheetData>
  <mergeCells count="17">
    <mergeCell ref="C3:J3"/>
    <mergeCell ref="C4:J4"/>
    <mergeCell ref="C5:J5"/>
    <mergeCell ref="B6:J6"/>
    <mergeCell ref="C7:D7"/>
    <mergeCell ref="E7:G7"/>
    <mergeCell ref="H7:J7"/>
    <mergeCell ref="C8:D8"/>
    <mergeCell ref="E8:G8"/>
    <mergeCell ref="H8:J8"/>
    <mergeCell ref="B10:B11"/>
    <mergeCell ref="C10:C11"/>
    <mergeCell ref="D10:D11"/>
    <mergeCell ref="E10:J10"/>
    <mergeCell ref="E11:F11"/>
    <mergeCell ref="G11:H11"/>
    <mergeCell ref="I11:J11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N175"/>
  <sheetViews>
    <sheetView topLeftCell="C2" zoomScale="110" zoomScaleNormal="110" workbookViewId="0">
      <selection activeCell="M90" sqref="M90"/>
    </sheetView>
  </sheetViews>
  <sheetFormatPr defaultRowHeight="12.75"/>
  <cols>
    <col min="1" max="1" width="9.140625" style="1"/>
    <col min="2" max="2" width="5.28515625" style="1" customWidth="1"/>
    <col min="3" max="3" width="5.85546875" style="1" customWidth="1"/>
    <col min="4" max="4" width="11.7109375" style="1" customWidth="1"/>
    <col min="5" max="5" width="55.85546875" style="1" customWidth="1"/>
    <col min="6" max="6" width="7" style="6" customWidth="1"/>
    <col min="7" max="7" width="9.140625" style="6"/>
    <col min="8" max="10" width="9.140625" style="21"/>
    <col min="11" max="11" width="13.42578125" style="21" bestFit="1" customWidth="1"/>
    <col min="12" max="12" width="10" style="21" bestFit="1" customWidth="1"/>
    <col min="13" max="14" width="10" style="1" bestFit="1" customWidth="1"/>
    <col min="15" max="16384" width="9.140625" style="1"/>
  </cols>
  <sheetData>
    <row r="2" spans="1:14">
      <c r="L2" s="21">
        <f>SUM(L7:L175)</f>
        <v>33796.685000000005</v>
      </c>
      <c r="N2" s="39"/>
    </row>
    <row r="3" spans="1:14">
      <c r="F3" s="18"/>
      <c r="G3" s="18"/>
      <c r="H3" s="30"/>
      <c r="I3" s="30"/>
      <c r="J3" s="30"/>
      <c r="K3" s="30" t="s">
        <v>44</v>
      </c>
      <c r="L3" s="21">
        <v>0.3</v>
      </c>
      <c r="N3" s="39"/>
    </row>
    <row r="4" spans="1:14" ht="25.5">
      <c r="A4" s="2" t="s">
        <v>33</v>
      </c>
      <c r="B4" s="2" t="s">
        <v>34</v>
      </c>
      <c r="C4" s="3" t="s">
        <v>35</v>
      </c>
      <c r="D4" s="3" t="s">
        <v>36</v>
      </c>
      <c r="E4" s="7" t="s">
        <v>37</v>
      </c>
      <c r="H4" s="25" t="s">
        <v>47</v>
      </c>
      <c r="I4" s="25" t="s">
        <v>48</v>
      </c>
      <c r="J4" s="33" t="s">
        <v>41</v>
      </c>
      <c r="K4" s="34" t="s">
        <v>42</v>
      </c>
      <c r="L4" s="34" t="s">
        <v>43</v>
      </c>
    </row>
    <row r="5" spans="1:14">
      <c r="A5" s="2" t="s">
        <v>85</v>
      </c>
      <c r="B5" s="2"/>
      <c r="C5" s="3"/>
      <c r="D5" s="3"/>
      <c r="E5" s="4" t="s">
        <v>38</v>
      </c>
      <c r="M5" s="21">
        <f>SUM(L10:L85)</f>
        <v>24682.931</v>
      </c>
    </row>
    <row r="6" spans="1:14">
      <c r="A6" s="2" t="s">
        <v>85</v>
      </c>
      <c r="D6" s="8"/>
      <c r="E6" s="9" t="s">
        <v>0</v>
      </c>
      <c r="F6" s="19"/>
      <c r="G6" s="20"/>
      <c r="H6" s="31"/>
    </row>
    <row r="7" spans="1:14">
      <c r="A7" s="2" t="s">
        <v>85</v>
      </c>
      <c r="D7" s="8"/>
      <c r="E7" s="10" t="s">
        <v>1</v>
      </c>
      <c r="F7" s="19"/>
      <c r="G7" s="20"/>
      <c r="H7" s="31"/>
      <c r="L7" s="21">
        <f t="shared" ref="L7" si="0">K7*(1+$L$3)</f>
        <v>0</v>
      </c>
    </row>
    <row r="8" spans="1:14">
      <c r="A8" s="2" t="s">
        <v>85</v>
      </c>
      <c r="F8" s="24"/>
      <c r="G8" s="20"/>
      <c r="H8" s="31"/>
      <c r="M8" s="39">
        <f>SUM(L8:L85)</f>
        <v>24682.931</v>
      </c>
    </row>
    <row r="9" spans="1:14">
      <c r="A9" s="2" t="s">
        <v>85</v>
      </c>
      <c r="D9" s="8"/>
      <c r="E9" s="10"/>
      <c r="F9" s="24"/>
      <c r="G9" s="20"/>
      <c r="H9" s="31"/>
    </row>
    <row r="10" spans="1:14" ht="38.25">
      <c r="A10" s="2" t="s">
        <v>85</v>
      </c>
      <c r="D10" s="12" t="s">
        <v>49</v>
      </c>
      <c r="E10" s="10" t="s">
        <v>50</v>
      </c>
      <c r="F10" s="24">
        <v>12</v>
      </c>
      <c r="G10" s="20" t="s">
        <v>39</v>
      </c>
      <c r="H10" s="31">
        <v>17.510000000000002</v>
      </c>
      <c r="I10" s="21">
        <v>13.55</v>
      </c>
      <c r="J10" s="21">
        <f t="shared" ref="J10" si="1">H10+I10</f>
        <v>31.060000000000002</v>
      </c>
      <c r="K10" s="21">
        <f t="shared" ref="K10:K11" si="2">J10*F10</f>
        <v>372.72</v>
      </c>
      <c r="L10" s="21">
        <f t="shared" ref="L10:L11" si="3">K10*(1+$L$3)</f>
        <v>484.53600000000006</v>
      </c>
    </row>
    <row r="11" spans="1:14">
      <c r="A11" s="2" t="s">
        <v>85</v>
      </c>
      <c r="D11" s="8"/>
      <c r="E11" s="9" t="s">
        <v>2</v>
      </c>
      <c r="F11" s="24"/>
      <c r="G11" s="20"/>
      <c r="H11" s="31"/>
      <c r="K11" s="21">
        <f t="shared" si="2"/>
        <v>0</v>
      </c>
      <c r="L11" s="21">
        <f t="shared" si="3"/>
        <v>0</v>
      </c>
    </row>
    <row r="12" spans="1:14">
      <c r="A12" s="2" t="s">
        <v>85</v>
      </c>
      <c r="D12" s="8"/>
      <c r="E12" s="10" t="s">
        <v>3</v>
      </c>
      <c r="F12" s="24"/>
      <c r="G12" s="20"/>
      <c r="H12" s="31"/>
      <c r="K12" s="21">
        <f t="shared" ref="K12:K15" si="4">J12*F12</f>
        <v>0</v>
      </c>
      <c r="L12" s="21">
        <f t="shared" ref="L12:L15" si="5">K12*(1+$L$3)</f>
        <v>0</v>
      </c>
    </row>
    <row r="13" spans="1:14">
      <c r="A13" s="2" t="s">
        <v>85</v>
      </c>
      <c r="D13" s="8" t="s">
        <v>84</v>
      </c>
      <c r="E13" s="10" t="s">
        <v>4</v>
      </c>
      <c r="F13" s="24">
        <v>310</v>
      </c>
      <c r="G13" s="20" t="s">
        <v>40</v>
      </c>
      <c r="H13" s="31">
        <v>1.48</v>
      </c>
      <c r="I13" s="21">
        <v>0.65</v>
      </c>
      <c r="J13" s="21">
        <f t="shared" ref="J13:J14" si="6">I13+H13</f>
        <v>2.13</v>
      </c>
      <c r="K13" s="21">
        <f t="shared" si="4"/>
        <v>660.3</v>
      </c>
      <c r="L13" s="21">
        <f t="shared" si="5"/>
        <v>858.39</v>
      </c>
    </row>
    <row r="14" spans="1:14">
      <c r="A14" s="2" t="s">
        <v>85</v>
      </c>
      <c r="D14" s="8" t="s">
        <v>83</v>
      </c>
      <c r="E14" s="10" t="s">
        <v>5</v>
      </c>
      <c r="F14" s="24">
        <v>70</v>
      </c>
      <c r="G14" s="20" t="s">
        <v>40</v>
      </c>
      <c r="H14" s="31">
        <v>9.4</v>
      </c>
      <c r="I14" s="21">
        <v>0.35</v>
      </c>
      <c r="J14" s="21">
        <f t="shared" si="6"/>
        <v>9.75</v>
      </c>
      <c r="K14" s="21">
        <f t="shared" si="4"/>
        <v>682.5</v>
      </c>
      <c r="L14" s="21">
        <f t="shared" si="5"/>
        <v>887.25</v>
      </c>
    </row>
    <row r="15" spans="1:14">
      <c r="A15" s="2" t="s">
        <v>85</v>
      </c>
      <c r="D15" s="8" t="s">
        <v>82</v>
      </c>
      <c r="E15" s="10" t="s">
        <v>6</v>
      </c>
      <c r="F15" s="24">
        <v>700</v>
      </c>
      <c r="G15" s="20" t="s">
        <v>40</v>
      </c>
      <c r="H15" s="31">
        <v>2.1</v>
      </c>
      <c r="I15" s="21">
        <v>0.81</v>
      </c>
      <c r="J15" s="21">
        <f>I15+H15</f>
        <v>2.91</v>
      </c>
      <c r="K15" s="21">
        <f t="shared" si="4"/>
        <v>2037</v>
      </c>
      <c r="L15" s="21">
        <f t="shared" si="5"/>
        <v>2648.1</v>
      </c>
    </row>
    <row r="16" spans="1:14">
      <c r="A16" s="2" t="s">
        <v>85</v>
      </c>
      <c r="E16" s="10"/>
      <c r="F16" s="24"/>
      <c r="G16" s="20"/>
      <c r="H16" s="31"/>
    </row>
    <row r="17" spans="1:12">
      <c r="A17" s="2" t="s">
        <v>85</v>
      </c>
    </row>
    <row r="18" spans="1:12">
      <c r="A18" s="2" t="s">
        <v>85</v>
      </c>
      <c r="D18" s="8"/>
      <c r="E18" s="9" t="s">
        <v>7</v>
      </c>
      <c r="F18" s="24"/>
      <c r="G18" s="20"/>
      <c r="H18" s="31"/>
      <c r="K18" s="21">
        <f t="shared" ref="K18:K80" si="7">J18*F18</f>
        <v>0</v>
      </c>
      <c r="L18" s="21">
        <f t="shared" ref="L18:L80" si="8">K18*(1+$L$3)</f>
        <v>0</v>
      </c>
    </row>
    <row r="19" spans="1:12" ht="38.25">
      <c r="A19" s="2" t="s">
        <v>85</v>
      </c>
      <c r="D19" s="12" t="s">
        <v>49</v>
      </c>
      <c r="E19" s="10" t="s">
        <v>50</v>
      </c>
      <c r="F19" s="24">
        <v>32</v>
      </c>
      <c r="G19" s="20" t="s">
        <v>39</v>
      </c>
      <c r="H19" s="31">
        <v>17.510000000000002</v>
      </c>
      <c r="I19" s="21">
        <v>13.55</v>
      </c>
      <c r="J19" s="21">
        <f t="shared" ref="J19:J20" si="9">H19+I19</f>
        <v>31.060000000000002</v>
      </c>
      <c r="K19" s="21">
        <f t="shared" si="7"/>
        <v>993.92000000000007</v>
      </c>
      <c r="L19" s="21">
        <f t="shared" si="8"/>
        <v>1292.0960000000002</v>
      </c>
    </row>
    <row r="20" spans="1:12">
      <c r="A20" s="2" t="s">
        <v>85</v>
      </c>
      <c r="D20" s="12" t="s">
        <v>51</v>
      </c>
      <c r="E20" s="12" t="s">
        <v>52</v>
      </c>
      <c r="F20" s="24">
        <v>10</v>
      </c>
      <c r="G20" s="20" t="s">
        <v>39</v>
      </c>
      <c r="H20" s="21">
        <v>7.36</v>
      </c>
      <c r="I20" s="21">
        <v>6.14</v>
      </c>
      <c r="J20" s="21">
        <f t="shared" si="9"/>
        <v>13.5</v>
      </c>
      <c r="K20" s="21">
        <f t="shared" si="7"/>
        <v>135</v>
      </c>
      <c r="L20" s="21">
        <f t="shared" si="8"/>
        <v>175.5</v>
      </c>
    </row>
    <row r="21" spans="1:12" ht="25.5">
      <c r="A21" s="2" t="s">
        <v>85</v>
      </c>
      <c r="D21" s="8" t="s">
        <v>45</v>
      </c>
      <c r="E21" s="13" t="s">
        <v>46</v>
      </c>
      <c r="F21" s="24">
        <v>22</v>
      </c>
      <c r="G21" s="20" t="s">
        <v>39</v>
      </c>
      <c r="H21" s="31">
        <v>10.43</v>
      </c>
      <c r="I21" s="21">
        <v>8.4</v>
      </c>
      <c r="J21" s="21">
        <f>H21+I21</f>
        <v>18.829999999999998</v>
      </c>
      <c r="K21" s="21">
        <f>J21*F21</f>
        <v>414.26</v>
      </c>
      <c r="L21" s="21">
        <f>K21*(1+$L$3)</f>
        <v>538.53800000000001</v>
      </c>
    </row>
    <row r="22" spans="1:12">
      <c r="A22" s="2" t="s">
        <v>85</v>
      </c>
      <c r="D22" s="12"/>
      <c r="E22" s="10"/>
      <c r="F22" s="24"/>
      <c r="G22" s="20"/>
      <c r="H22" s="31"/>
    </row>
    <row r="23" spans="1:12">
      <c r="A23" s="2" t="s">
        <v>85</v>
      </c>
      <c r="D23" s="8"/>
      <c r="E23" s="10"/>
      <c r="F23" s="24"/>
      <c r="G23" s="20"/>
      <c r="H23" s="31"/>
      <c r="J23" s="21">
        <f t="shared" ref="J23" si="10">H23+I23</f>
        <v>0</v>
      </c>
      <c r="K23" s="21">
        <f t="shared" si="7"/>
        <v>0</v>
      </c>
      <c r="L23" s="21">
        <f t="shared" si="8"/>
        <v>0</v>
      </c>
    </row>
    <row r="24" spans="1:12">
      <c r="A24" s="2" t="s">
        <v>85</v>
      </c>
      <c r="D24" s="12"/>
      <c r="E24" s="10"/>
      <c r="F24" s="24"/>
      <c r="G24" s="20"/>
    </row>
    <row r="25" spans="1:12">
      <c r="A25" s="2" t="s">
        <v>85</v>
      </c>
      <c r="D25" s="8"/>
      <c r="E25" s="9" t="s">
        <v>8</v>
      </c>
      <c r="F25" s="24"/>
      <c r="G25" s="20"/>
      <c r="H25" s="31"/>
      <c r="K25" s="21">
        <f t="shared" si="7"/>
        <v>0</v>
      </c>
      <c r="L25" s="21">
        <f t="shared" si="8"/>
        <v>0</v>
      </c>
    </row>
    <row r="26" spans="1:12">
      <c r="A26" s="2" t="s">
        <v>85</v>
      </c>
      <c r="D26" s="8"/>
      <c r="E26" s="10" t="s">
        <v>9</v>
      </c>
      <c r="F26" s="24"/>
      <c r="G26" s="20"/>
      <c r="H26" s="31"/>
      <c r="K26" s="21">
        <f t="shared" si="7"/>
        <v>0</v>
      </c>
      <c r="L26" s="21">
        <f t="shared" si="8"/>
        <v>0</v>
      </c>
    </row>
    <row r="27" spans="1:12">
      <c r="A27" s="2" t="s">
        <v>85</v>
      </c>
      <c r="D27" s="8"/>
      <c r="E27" s="10" t="s">
        <v>10</v>
      </c>
      <c r="F27" s="24">
        <v>26</v>
      </c>
      <c r="G27" s="20"/>
      <c r="H27" s="31"/>
      <c r="K27" s="21">
        <f t="shared" si="7"/>
        <v>0</v>
      </c>
      <c r="L27" s="21">
        <f t="shared" si="8"/>
        <v>0</v>
      </c>
    </row>
    <row r="28" spans="1:12">
      <c r="A28" s="2" t="s">
        <v>85</v>
      </c>
      <c r="D28" s="8"/>
      <c r="E28" s="10" t="s">
        <v>11</v>
      </c>
      <c r="F28" s="24">
        <v>1</v>
      </c>
      <c r="G28" s="20"/>
      <c r="H28" s="31"/>
      <c r="K28" s="21">
        <f t="shared" si="7"/>
        <v>0</v>
      </c>
      <c r="L28" s="21">
        <f t="shared" si="8"/>
        <v>0</v>
      </c>
    </row>
    <row r="29" spans="1:12">
      <c r="A29" s="2" t="s">
        <v>85</v>
      </c>
      <c r="D29" s="8"/>
      <c r="E29" s="10" t="s">
        <v>12</v>
      </c>
      <c r="F29" s="24">
        <v>2</v>
      </c>
      <c r="G29" s="20"/>
      <c r="H29" s="31"/>
      <c r="K29" s="21">
        <f t="shared" si="7"/>
        <v>0</v>
      </c>
      <c r="L29" s="21">
        <f t="shared" si="8"/>
        <v>0</v>
      </c>
    </row>
    <row r="30" spans="1:12">
      <c r="A30" s="2" t="s">
        <v>85</v>
      </c>
      <c r="D30" s="15"/>
      <c r="E30" s="10"/>
      <c r="F30" s="24"/>
      <c r="G30" s="20"/>
      <c r="H30" s="32"/>
      <c r="K30" s="21">
        <f t="shared" si="7"/>
        <v>0</v>
      </c>
      <c r="L30" s="21">
        <f t="shared" si="8"/>
        <v>0</v>
      </c>
    </row>
    <row r="31" spans="1:12">
      <c r="A31" s="2" t="s">
        <v>85</v>
      </c>
      <c r="D31" s="15"/>
      <c r="E31" s="10" t="s">
        <v>13</v>
      </c>
      <c r="F31" s="24">
        <v>1</v>
      </c>
      <c r="G31" s="20"/>
      <c r="H31" s="32"/>
      <c r="K31" s="21">
        <f t="shared" si="7"/>
        <v>0</v>
      </c>
      <c r="L31" s="21">
        <f t="shared" si="8"/>
        <v>0</v>
      </c>
    </row>
    <row r="32" spans="1:12" ht="25.5">
      <c r="A32" s="2" t="s">
        <v>85</v>
      </c>
      <c r="D32" s="16" t="s">
        <v>53</v>
      </c>
      <c r="E32" s="14" t="s">
        <v>348</v>
      </c>
      <c r="F32" s="24">
        <f>SUM(F27:F31)</f>
        <v>30</v>
      </c>
      <c r="G32" s="20" t="s">
        <v>39</v>
      </c>
      <c r="H32" s="21">
        <v>11.68</v>
      </c>
      <c r="I32" s="21">
        <v>1.93</v>
      </c>
      <c r="J32" s="21">
        <f t="shared" ref="J32:J47" si="11">H32+I32</f>
        <v>13.61</v>
      </c>
      <c r="K32" s="21">
        <f t="shared" si="7"/>
        <v>408.29999999999995</v>
      </c>
      <c r="L32" s="21">
        <f t="shared" si="8"/>
        <v>530.79</v>
      </c>
    </row>
    <row r="33" spans="1:12">
      <c r="A33" s="2" t="s">
        <v>85</v>
      </c>
      <c r="D33" s="17" t="s">
        <v>54</v>
      </c>
      <c r="E33" s="10" t="s">
        <v>13</v>
      </c>
      <c r="F33" s="24">
        <v>1</v>
      </c>
      <c r="G33" s="20" t="s">
        <v>39</v>
      </c>
      <c r="H33" s="21">
        <v>19.13</v>
      </c>
      <c r="I33" s="21">
        <v>1.93</v>
      </c>
      <c r="J33" s="21">
        <f t="shared" si="11"/>
        <v>21.06</v>
      </c>
      <c r="K33" s="21">
        <f t="shared" si="7"/>
        <v>21.06</v>
      </c>
      <c r="L33" s="21">
        <f t="shared" si="8"/>
        <v>27.378</v>
      </c>
    </row>
    <row r="34" spans="1:12">
      <c r="A34" s="2"/>
      <c r="D34" s="122"/>
      <c r="E34" s="10"/>
      <c r="F34" s="24"/>
      <c r="G34" s="20"/>
    </row>
    <row r="35" spans="1:12">
      <c r="A35" s="2" t="s">
        <v>85</v>
      </c>
      <c r="D35" s="2"/>
      <c r="E35" s="10"/>
      <c r="F35" s="24"/>
      <c r="G35" s="20"/>
      <c r="H35" s="31"/>
    </row>
    <row r="36" spans="1:12">
      <c r="A36" s="2" t="s">
        <v>85</v>
      </c>
      <c r="D36" s="8"/>
      <c r="F36" s="26"/>
      <c r="H36" s="31"/>
      <c r="J36" s="21">
        <f t="shared" si="11"/>
        <v>0</v>
      </c>
      <c r="K36" s="21">
        <f t="shared" si="7"/>
        <v>0</v>
      </c>
      <c r="L36" s="21">
        <f t="shared" si="8"/>
        <v>0</v>
      </c>
    </row>
    <row r="37" spans="1:12">
      <c r="A37" s="2" t="s">
        <v>85</v>
      </c>
      <c r="D37" s="8"/>
      <c r="E37" s="9" t="s">
        <v>14</v>
      </c>
      <c r="F37" s="24"/>
      <c r="G37" s="20"/>
      <c r="H37" s="31"/>
      <c r="J37" s="21">
        <f t="shared" si="11"/>
        <v>0</v>
      </c>
      <c r="K37" s="21">
        <f t="shared" si="7"/>
        <v>0</v>
      </c>
      <c r="L37" s="21">
        <f t="shared" si="8"/>
        <v>0</v>
      </c>
    </row>
    <row r="38" spans="1:12">
      <c r="A38" s="2" t="s">
        <v>85</v>
      </c>
      <c r="D38" s="8"/>
      <c r="E38" s="10" t="s">
        <v>15</v>
      </c>
      <c r="F38" s="24"/>
      <c r="G38" s="20"/>
      <c r="H38" s="31"/>
      <c r="J38" s="21">
        <f t="shared" si="11"/>
        <v>0</v>
      </c>
      <c r="K38" s="21">
        <f t="shared" si="7"/>
        <v>0</v>
      </c>
      <c r="L38" s="21">
        <f t="shared" si="8"/>
        <v>0</v>
      </c>
    </row>
    <row r="39" spans="1:12" ht="25.5">
      <c r="A39" s="2" t="s">
        <v>85</v>
      </c>
      <c r="D39" s="1" t="s">
        <v>59</v>
      </c>
      <c r="E39" s="10" t="s">
        <v>60</v>
      </c>
      <c r="F39" s="24">
        <v>20</v>
      </c>
      <c r="G39" s="20" t="s">
        <v>40</v>
      </c>
      <c r="H39" s="31">
        <v>4.76</v>
      </c>
      <c r="I39" s="21">
        <v>3.43</v>
      </c>
      <c r="J39" s="21">
        <f t="shared" si="11"/>
        <v>8.19</v>
      </c>
      <c r="K39" s="21">
        <f t="shared" si="7"/>
        <v>163.79999999999998</v>
      </c>
      <c r="L39" s="21">
        <f t="shared" si="8"/>
        <v>212.94</v>
      </c>
    </row>
    <row r="40" spans="1:12" ht="25.5">
      <c r="A40" s="2" t="s">
        <v>85</v>
      </c>
      <c r="D40" s="8"/>
      <c r="E40" s="10" t="s">
        <v>58</v>
      </c>
      <c r="F40" s="24">
        <v>12</v>
      </c>
      <c r="G40" s="20" t="s">
        <v>40</v>
      </c>
      <c r="H40" s="31">
        <v>2.66</v>
      </c>
      <c r="I40" s="21">
        <v>2.3199999999999998</v>
      </c>
      <c r="J40" s="21">
        <f t="shared" si="11"/>
        <v>4.9800000000000004</v>
      </c>
      <c r="K40" s="21">
        <f t="shared" si="7"/>
        <v>59.760000000000005</v>
      </c>
      <c r="L40" s="21">
        <f t="shared" si="8"/>
        <v>77.688000000000002</v>
      </c>
    </row>
    <row r="41" spans="1:12" ht="25.5">
      <c r="A41" s="2" t="s">
        <v>85</v>
      </c>
      <c r="D41" s="1" t="s">
        <v>55</v>
      </c>
      <c r="E41" s="10" t="s">
        <v>56</v>
      </c>
      <c r="F41" s="24">
        <v>100</v>
      </c>
      <c r="G41" s="20" t="s">
        <v>40</v>
      </c>
      <c r="H41" s="31">
        <v>3.28</v>
      </c>
      <c r="I41" s="21">
        <v>2.78</v>
      </c>
      <c r="J41" s="21">
        <f t="shared" si="11"/>
        <v>6.06</v>
      </c>
      <c r="K41" s="21">
        <f t="shared" si="7"/>
        <v>606</v>
      </c>
      <c r="L41" s="21">
        <f t="shared" si="8"/>
        <v>787.80000000000007</v>
      </c>
    </row>
    <row r="42" spans="1:12">
      <c r="A42" s="2" t="s">
        <v>85</v>
      </c>
      <c r="D42" s="8"/>
      <c r="E42" s="10" t="s">
        <v>16</v>
      </c>
      <c r="F42" s="24"/>
      <c r="G42" s="20"/>
      <c r="H42" s="31"/>
      <c r="K42" s="21">
        <f t="shared" si="7"/>
        <v>0</v>
      </c>
      <c r="L42" s="21">
        <f t="shared" si="8"/>
        <v>0</v>
      </c>
    </row>
    <row r="43" spans="1:12" ht="25.5">
      <c r="A43" s="2" t="s">
        <v>85</v>
      </c>
      <c r="D43" s="1" t="s">
        <v>61</v>
      </c>
      <c r="E43" s="10" t="s">
        <v>349</v>
      </c>
      <c r="F43" s="24">
        <v>21</v>
      </c>
      <c r="G43" s="20" t="s">
        <v>40</v>
      </c>
      <c r="H43" s="31">
        <v>6.55</v>
      </c>
      <c r="I43" s="21">
        <v>3.05</v>
      </c>
      <c r="J43" s="21">
        <f t="shared" si="11"/>
        <v>9.6</v>
      </c>
      <c r="K43" s="21">
        <f t="shared" si="7"/>
        <v>201.6</v>
      </c>
      <c r="L43" s="21">
        <f t="shared" si="8"/>
        <v>262.08</v>
      </c>
    </row>
    <row r="44" spans="1:12">
      <c r="A44" s="2" t="s">
        <v>85</v>
      </c>
      <c r="D44" s="12"/>
      <c r="E44" s="10"/>
      <c r="F44" s="24"/>
      <c r="G44" s="20"/>
      <c r="H44" s="31"/>
    </row>
    <row r="45" spans="1:12">
      <c r="A45" s="2" t="s">
        <v>85</v>
      </c>
      <c r="D45" s="8"/>
      <c r="E45" s="9" t="s">
        <v>17</v>
      </c>
      <c r="F45" s="24"/>
      <c r="G45" s="20"/>
      <c r="J45" s="21">
        <f t="shared" si="11"/>
        <v>0</v>
      </c>
      <c r="K45" s="21">
        <f t="shared" si="7"/>
        <v>0</v>
      </c>
      <c r="L45" s="21">
        <f t="shared" si="8"/>
        <v>0</v>
      </c>
    </row>
    <row r="46" spans="1:12">
      <c r="A46" s="2" t="s">
        <v>85</v>
      </c>
      <c r="D46" s="8"/>
      <c r="E46" s="10" t="s">
        <v>18</v>
      </c>
      <c r="F46" s="24"/>
      <c r="G46" s="20"/>
      <c r="H46" s="31"/>
      <c r="J46" s="21">
        <f t="shared" si="11"/>
        <v>0</v>
      </c>
      <c r="K46" s="21">
        <f t="shared" si="7"/>
        <v>0</v>
      </c>
      <c r="L46" s="21">
        <f t="shared" si="8"/>
        <v>0</v>
      </c>
    </row>
    <row r="47" spans="1:12" ht="25.5">
      <c r="A47" s="2" t="s">
        <v>85</v>
      </c>
      <c r="D47" s="1" t="s">
        <v>63</v>
      </c>
      <c r="E47" s="10" t="s">
        <v>57</v>
      </c>
      <c r="F47" s="24">
        <v>3</v>
      </c>
      <c r="G47" s="20" t="s">
        <v>40</v>
      </c>
      <c r="H47" s="31">
        <v>2.66</v>
      </c>
      <c r="I47" s="21">
        <v>2.3199999999999998</v>
      </c>
      <c r="J47" s="21">
        <f t="shared" si="11"/>
        <v>4.9800000000000004</v>
      </c>
      <c r="K47" s="21">
        <f t="shared" si="7"/>
        <v>14.940000000000001</v>
      </c>
      <c r="L47" s="21">
        <f t="shared" si="8"/>
        <v>19.422000000000001</v>
      </c>
    </row>
    <row r="48" spans="1:12" ht="25.5">
      <c r="A48" s="2" t="s">
        <v>85</v>
      </c>
      <c r="D48" s="1" t="s">
        <v>55</v>
      </c>
      <c r="E48" s="10" t="s">
        <v>56</v>
      </c>
      <c r="F48" s="24">
        <v>3</v>
      </c>
      <c r="G48" s="20" t="s">
        <v>40</v>
      </c>
      <c r="H48" s="31">
        <v>3.28</v>
      </c>
      <c r="I48" s="21">
        <v>2.78</v>
      </c>
      <c r="J48" s="21">
        <f t="shared" ref="J48:J58" si="12">H48+I48</f>
        <v>6.06</v>
      </c>
      <c r="K48" s="21">
        <f t="shared" si="7"/>
        <v>18.18</v>
      </c>
      <c r="L48" s="21">
        <f t="shared" si="8"/>
        <v>23.634</v>
      </c>
    </row>
    <row r="49" spans="1:12">
      <c r="A49" s="2" t="s">
        <v>85</v>
      </c>
      <c r="D49" s="8"/>
      <c r="E49" s="9" t="s">
        <v>19</v>
      </c>
      <c r="F49" s="24"/>
      <c r="G49" s="20"/>
      <c r="H49" s="31"/>
      <c r="K49" s="21">
        <f t="shared" si="7"/>
        <v>0</v>
      </c>
      <c r="L49" s="21">
        <f t="shared" si="8"/>
        <v>0</v>
      </c>
    </row>
    <row r="50" spans="1:12">
      <c r="A50" s="2" t="s">
        <v>85</v>
      </c>
      <c r="D50" s="8"/>
      <c r="E50" s="10" t="s">
        <v>20</v>
      </c>
      <c r="F50" s="24"/>
      <c r="G50" s="20"/>
      <c r="H50" s="31"/>
      <c r="K50" s="21">
        <f t="shared" si="7"/>
        <v>0</v>
      </c>
      <c r="L50" s="21">
        <f t="shared" si="8"/>
        <v>0</v>
      </c>
    </row>
    <row r="51" spans="1:12" ht="25.5">
      <c r="A51" s="2" t="s">
        <v>85</v>
      </c>
      <c r="E51" s="10" t="s">
        <v>350</v>
      </c>
      <c r="F51" s="24"/>
      <c r="G51" s="20"/>
    </row>
    <row r="52" spans="1:12">
      <c r="A52" s="2" t="s">
        <v>85</v>
      </c>
      <c r="D52" s="8"/>
      <c r="E52" s="10" t="s">
        <v>62</v>
      </c>
      <c r="F52" s="24">
        <v>80</v>
      </c>
      <c r="G52" s="20" t="s">
        <v>40</v>
      </c>
      <c r="H52" s="31">
        <v>9.5</v>
      </c>
      <c r="I52" s="21">
        <v>2</v>
      </c>
      <c r="J52" s="21">
        <f t="shared" ref="J52" si="13">H52+I52</f>
        <v>11.5</v>
      </c>
      <c r="K52" s="21">
        <f t="shared" si="7"/>
        <v>920</v>
      </c>
      <c r="L52" s="21">
        <f t="shared" si="8"/>
        <v>1196</v>
      </c>
    </row>
    <row r="53" spans="1:12" ht="25.5">
      <c r="A53" s="2" t="s">
        <v>85</v>
      </c>
      <c r="D53" s="1" t="s">
        <v>64</v>
      </c>
      <c r="E53" s="10" t="s">
        <v>65</v>
      </c>
      <c r="F53" s="24">
        <v>70</v>
      </c>
      <c r="G53" s="20" t="s">
        <v>40</v>
      </c>
      <c r="H53" s="31">
        <v>11.84</v>
      </c>
      <c r="I53" s="21">
        <v>3.03</v>
      </c>
      <c r="J53" s="21">
        <f t="shared" si="12"/>
        <v>14.87</v>
      </c>
      <c r="K53" s="21">
        <f t="shared" si="7"/>
        <v>1040.8999999999999</v>
      </c>
      <c r="L53" s="21">
        <f t="shared" si="8"/>
        <v>1353.1699999999998</v>
      </c>
    </row>
    <row r="54" spans="1:12">
      <c r="A54" s="2" t="s">
        <v>85</v>
      </c>
      <c r="D54" s="8"/>
      <c r="E54" s="9" t="s">
        <v>21</v>
      </c>
      <c r="F54" s="24"/>
      <c r="G54" s="20"/>
      <c r="H54" s="31"/>
      <c r="K54" s="21">
        <f t="shared" si="7"/>
        <v>0</v>
      </c>
      <c r="L54" s="21">
        <f t="shared" si="8"/>
        <v>0</v>
      </c>
    </row>
    <row r="55" spans="1:12" ht="25.5">
      <c r="A55" s="2" t="s">
        <v>85</v>
      </c>
      <c r="D55" s="8">
        <v>12231</v>
      </c>
      <c r="E55" s="10" t="s">
        <v>66</v>
      </c>
      <c r="F55" s="24">
        <v>31</v>
      </c>
      <c r="G55" s="20" t="s">
        <v>39</v>
      </c>
      <c r="H55" s="31">
        <v>8</v>
      </c>
      <c r="I55" s="21">
        <v>3</v>
      </c>
      <c r="J55" s="21">
        <f t="shared" si="12"/>
        <v>11</v>
      </c>
      <c r="K55" s="21">
        <f t="shared" si="7"/>
        <v>341</v>
      </c>
      <c r="L55" s="21">
        <f t="shared" si="8"/>
        <v>443.3</v>
      </c>
    </row>
    <row r="56" spans="1:12">
      <c r="A56" s="2" t="s">
        <v>85</v>
      </c>
      <c r="D56" s="8">
        <v>39387</v>
      </c>
      <c r="E56" s="10" t="s">
        <v>67</v>
      </c>
      <c r="F56" s="24">
        <v>31</v>
      </c>
      <c r="G56" s="20" t="s">
        <v>39</v>
      </c>
      <c r="H56" s="31">
        <v>61.06</v>
      </c>
      <c r="I56" s="21">
        <v>2</v>
      </c>
      <c r="J56" s="21">
        <f t="shared" si="12"/>
        <v>63.06</v>
      </c>
      <c r="K56" s="21">
        <f t="shared" si="7"/>
        <v>1954.8600000000001</v>
      </c>
      <c r="L56" s="21">
        <f t="shared" si="8"/>
        <v>2541.3180000000002</v>
      </c>
    </row>
    <row r="57" spans="1:12">
      <c r="A57" s="2" t="s">
        <v>85</v>
      </c>
      <c r="D57" s="8"/>
      <c r="E57" s="9" t="s">
        <v>22</v>
      </c>
      <c r="F57" s="24"/>
      <c r="G57" s="20"/>
      <c r="H57" s="31"/>
      <c r="K57" s="21">
        <f t="shared" si="7"/>
        <v>0</v>
      </c>
      <c r="L57" s="21">
        <f t="shared" si="8"/>
        <v>0</v>
      </c>
    </row>
    <row r="58" spans="1:12" ht="38.25">
      <c r="A58" s="2" t="s">
        <v>85</v>
      </c>
      <c r="D58" s="1" t="s">
        <v>68</v>
      </c>
      <c r="E58" s="5" t="s">
        <v>70</v>
      </c>
      <c r="F58" s="24">
        <v>1</v>
      </c>
      <c r="G58" s="20" t="s">
        <v>69</v>
      </c>
      <c r="H58" s="31">
        <v>2000</v>
      </c>
      <c r="I58" s="21">
        <v>300</v>
      </c>
      <c r="J58" s="21">
        <f t="shared" si="12"/>
        <v>2300</v>
      </c>
      <c r="K58" s="21">
        <f t="shared" si="7"/>
        <v>2300</v>
      </c>
      <c r="L58" s="21">
        <f t="shared" si="8"/>
        <v>2990</v>
      </c>
    </row>
    <row r="59" spans="1:12">
      <c r="A59" s="2" t="s">
        <v>85</v>
      </c>
      <c r="D59" s="8"/>
      <c r="E59" s="9" t="s">
        <v>351</v>
      </c>
      <c r="F59" s="27" t="s">
        <v>73</v>
      </c>
    </row>
    <row r="60" spans="1:12">
      <c r="A60" s="2" t="s">
        <v>85</v>
      </c>
      <c r="D60" s="1" t="s">
        <v>71</v>
      </c>
      <c r="E60" s="10" t="s">
        <v>72</v>
      </c>
      <c r="F60" s="24"/>
      <c r="K60" s="21">
        <f t="shared" si="7"/>
        <v>0</v>
      </c>
      <c r="L60" s="21">
        <f t="shared" si="8"/>
        <v>0</v>
      </c>
    </row>
    <row r="61" spans="1:12">
      <c r="A61" s="2" t="s">
        <v>85</v>
      </c>
      <c r="D61" s="8"/>
      <c r="E61" s="10" t="s">
        <v>23</v>
      </c>
      <c r="F61" s="24">
        <v>1</v>
      </c>
      <c r="G61" s="20" t="s">
        <v>69</v>
      </c>
      <c r="H61" s="31">
        <v>400</v>
      </c>
      <c r="I61" s="21">
        <v>225.8</v>
      </c>
      <c r="J61" s="21">
        <f t="shared" ref="J61" si="14">H61+I61</f>
        <v>625.79999999999995</v>
      </c>
      <c r="K61" s="21">
        <f t="shared" si="7"/>
        <v>625.79999999999995</v>
      </c>
      <c r="L61" s="21">
        <f t="shared" si="8"/>
        <v>813.54</v>
      </c>
    </row>
    <row r="62" spans="1:12">
      <c r="A62" s="2" t="s">
        <v>85</v>
      </c>
      <c r="D62" s="12" t="s">
        <v>74</v>
      </c>
      <c r="E62" s="9" t="s">
        <v>24</v>
      </c>
      <c r="F62" s="24"/>
      <c r="G62" s="20"/>
      <c r="H62" s="31"/>
      <c r="K62" s="21">
        <f t="shared" si="7"/>
        <v>0</v>
      </c>
      <c r="L62" s="21">
        <f t="shared" si="8"/>
        <v>0</v>
      </c>
    </row>
    <row r="63" spans="1:12" ht="51">
      <c r="A63" s="2" t="s">
        <v>85</v>
      </c>
      <c r="D63" s="8"/>
      <c r="E63" s="10" t="s">
        <v>75</v>
      </c>
      <c r="F63" s="24">
        <v>1</v>
      </c>
      <c r="G63" s="20" t="s">
        <v>69</v>
      </c>
      <c r="H63" s="31">
        <v>256.52</v>
      </c>
      <c r="I63" s="21">
        <v>68.23</v>
      </c>
      <c r="J63" s="21">
        <f t="shared" ref="J63" si="15">H63+I63</f>
        <v>324.75</v>
      </c>
      <c r="K63" s="21">
        <f t="shared" si="7"/>
        <v>324.75</v>
      </c>
      <c r="L63" s="21">
        <f t="shared" si="8"/>
        <v>422.17500000000001</v>
      </c>
    </row>
    <row r="64" spans="1:12">
      <c r="A64" s="2" t="s">
        <v>85</v>
      </c>
      <c r="D64" s="8"/>
      <c r="E64" s="9" t="s">
        <v>25</v>
      </c>
      <c r="F64" s="24"/>
      <c r="G64" s="20"/>
      <c r="H64" s="31"/>
      <c r="K64" s="21">
        <f t="shared" si="7"/>
        <v>0</v>
      </c>
      <c r="L64" s="21">
        <f t="shared" si="8"/>
        <v>0</v>
      </c>
    </row>
    <row r="65" spans="1:12" ht="25.5">
      <c r="A65" s="2" t="s">
        <v>85</v>
      </c>
      <c r="D65" s="12" t="s">
        <v>76</v>
      </c>
      <c r="E65" s="10" t="s">
        <v>352</v>
      </c>
      <c r="F65" s="24">
        <v>1</v>
      </c>
      <c r="G65" s="20" t="s">
        <v>39</v>
      </c>
      <c r="H65" s="31">
        <v>200</v>
      </c>
      <c r="I65" s="21">
        <v>61.41</v>
      </c>
      <c r="J65" s="21">
        <f>I65+H65</f>
        <v>261.40999999999997</v>
      </c>
      <c r="K65" s="21">
        <f t="shared" si="7"/>
        <v>261.40999999999997</v>
      </c>
      <c r="L65" s="21">
        <f t="shared" si="8"/>
        <v>339.83299999999997</v>
      </c>
    </row>
    <row r="66" spans="1:12">
      <c r="A66" s="2" t="s">
        <v>85</v>
      </c>
      <c r="D66" s="8"/>
      <c r="E66" s="9" t="s">
        <v>26</v>
      </c>
      <c r="F66" s="24"/>
      <c r="G66" s="20"/>
      <c r="K66" s="21">
        <f t="shared" si="7"/>
        <v>0</v>
      </c>
      <c r="L66" s="21">
        <f t="shared" si="8"/>
        <v>0</v>
      </c>
    </row>
    <row r="67" spans="1:12">
      <c r="A67" s="2" t="s">
        <v>85</v>
      </c>
      <c r="D67" s="8"/>
      <c r="E67" s="10" t="s">
        <v>27</v>
      </c>
      <c r="F67" s="24"/>
      <c r="G67" s="20"/>
      <c r="H67" s="31"/>
      <c r="K67" s="21">
        <f t="shared" si="7"/>
        <v>0</v>
      </c>
      <c r="L67" s="21">
        <f t="shared" si="8"/>
        <v>0</v>
      </c>
    </row>
    <row r="68" spans="1:12" ht="25.5">
      <c r="A68" s="2" t="s">
        <v>85</v>
      </c>
      <c r="D68" s="8" t="s">
        <v>77</v>
      </c>
      <c r="E68" s="10" t="s">
        <v>78</v>
      </c>
      <c r="F68" s="24">
        <v>15</v>
      </c>
      <c r="G68" s="20" t="s">
        <v>39</v>
      </c>
      <c r="H68" s="31">
        <v>15</v>
      </c>
      <c r="I68" s="21">
        <v>7</v>
      </c>
      <c r="J68" s="21">
        <f t="shared" ref="J68" si="16">I68+H68</f>
        <v>22</v>
      </c>
      <c r="K68" s="21">
        <f t="shared" si="7"/>
        <v>330</v>
      </c>
      <c r="L68" s="21">
        <f t="shared" si="8"/>
        <v>429</v>
      </c>
    </row>
    <row r="69" spans="1:12">
      <c r="A69" s="2" t="s">
        <v>85</v>
      </c>
      <c r="D69" s="8"/>
      <c r="E69" s="9" t="s">
        <v>28</v>
      </c>
      <c r="F69" s="24"/>
      <c r="G69" s="20"/>
      <c r="H69" s="31"/>
      <c r="K69" s="21">
        <f t="shared" si="7"/>
        <v>0</v>
      </c>
      <c r="L69" s="21">
        <f t="shared" si="8"/>
        <v>0</v>
      </c>
    </row>
    <row r="70" spans="1:12" ht="25.5">
      <c r="A70" s="2" t="s">
        <v>85</v>
      </c>
      <c r="D70" s="1" t="s">
        <v>64</v>
      </c>
      <c r="E70" s="10" t="s">
        <v>65</v>
      </c>
      <c r="F70" s="24">
        <v>120</v>
      </c>
      <c r="G70" s="20" t="s">
        <v>40</v>
      </c>
      <c r="H70" s="31">
        <v>11.84</v>
      </c>
      <c r="I70" s="21">
        <v>3.03</v>
      </c>
      <c r="J70" s="21">
        <f t="shared" ref="J70:J73" si="17">H70+I70</f>
        <v>14.87</v>
      </c>
      <c r="K70" s="21">
        <f t="shared" si="7"/>
        <v>1784.3999999999999</v>
      </c>
      <c r="L70" s="21">
        <f t="shared" si="8"/>
        <v>2319.7199999999998</v>
      </c>
    </row>
    <row r="71" spans="1:12">
      <c r="A71" s="2" t="s">
        <v>85</v>
      </c>
      <c r="D71" s="8"/>
      <c r="E71" s="9" t="s">
        <v>29</v>
      </c>
      <c r="F71" s="24"/>
      <c r="G71" s="20"/>
      <c r="H71" s="31"/>
      <c r="K71" s="21">
        <f t="shared" si="7"/>
        <v>0</v>
      </c>
      <c r="L71" s="21">
        <f t="shared" si="8"/>
        <v>0</v>
      </c>
    </row>
    <row r="72" spans="1:12">
      <c r="A72" s="2" t="s">
        <v>85</v>
      </c>
      <c r="D72" s="8"/>
      <c r="E72" s="10" t="s">
        <v>1</v>
      </c>
      <c r="F72" s="24"/>
      <c r="G72" s="20"/>
      <c r="H72" s="31"/>
      <c r="K72" s="21">
        <f t="shared" si="7"/>
        <v>0</v>
      </c>
      <c r="L72" s="21">
        <f t="shared" si="8"/>
        <v>0</v>
      </c>
    </row>
    <row r="73" spans="1:12">
      <c r="A73" s="2" t="s">
        <v>85</v>
      </c>
      <c r="D73" s="1" t="s">
        <v>80</v>
      </c>
      <c r="E73" s="1" t="s">
        <v>81</v>
      </c>
      <c r="F73" s="24">
        <v>10</v>
      </c>
      <c r="G73" s="20" t="s">
        <v>39</v>
      </c>
      <c r="H73" s="31">
        <v>10</v>
      </c>
      <c r="I73" s="21">
        <v>4.04</v>
      </c>
      <c r="J73" s="21">
        <f t="shared" si="17"/>
        <v>14.04</v>
      </c>
      <c r="K73" s="21">
        <f t="shared" si="7"/>
        <v>140.39999999999998</v>
      </c>
      <c r="L73" s="21">
        <f t="shared" si="8"/>
        <v>182.51999999999998</v>
      </c>
    </row>
    <row r="74" spans="1:12">
      <c r="A74" s="2" t="s">
        <v>85</v>
      </c>
      <c r="D74" s="8"/>
      <c r="E74" s="9" t="s">
        <v>353</v>
      </c>
      <c r="F74" s="24"/>
      <c r="G74" s="20"/>
      <c r="H74" s="31"/>
      <c r="K74" s="21">
        <f t="shared" si="7"/>
        <v>0</v>
      </c>
      <c r="L74" s="21">
        <f t="shared" si="8"/>
        <v>0</v>
      </c>
    </row>
    <row r="75" spans="1:12" ht="25.5">
      <c r="A75" s="2" t="s">
        <v>85</v>
      </c>
      <c r="D75" s="12" t="s">
        <v>76</v>
      </c>
      <c r="E75" s="10" t="s">
        <v>354</v>
      </c>
      <c r="F75" s="24">
        <v>1</v>
      </c>
      <c r="G75" s="20" t="s">
        <v>39</v>
      </c>
      <c r="H75" s="31">
        <v>200</v>
      </c>
      <c r="I75" s="21">
        <v>61.41</v>
      </c>
      <c r="J75" s="21">
        <f>I75+H75</f>
        <v>261.40999999999997</v>
      </c>
      <c r="K75" s="21">
        <f t="shared" si="7"/>
        <v>261.40999999999997</v>
      </c>
      <c r="L75" s="21">
        <f t="shared" si="8"/>
        <v>339.83299999999997</v>
      </c>
    </row>
    <row r="76" spans="1:12">
      <c r="A76" s="2" t="s">
        <v>85</v>
      </c>
      <c r="D76" s="8"/>
      <c r="E76" s="10"/>
      <c r="F76" s="24">
        <v>1</v>
      </c>
      <c r="G76" s="20" t="s">
        <v>39</v>
      </c>
      <c r="H76" s="31"/>
      <c r="K76" s="21">
        <f t="shared" si="7"/>
        <v>0</v>
      </c>
      <c r="L76" s="21">
        <f t="shared" si="8"/>
        <v>0</v>
      </c>
    </row>
    <row r="77" spans="1:12">
      <c r="A77" s="2" t="s">
        <v>85</v>
      </c>
      <c r="D77" s="8"/>
      <c r="E77" s="9" t="s">
        <v>30</v>
      </c>
      <c r="F77" s="24"/>
      <c r="G77" s="20"/>
      <c r="H77" s="31"/>
      <c r="K77" s="21">
        <f t="shared" si="7"/>
        <v>0</v>
      </c>
      <c r="L77" s="21">
        <f t="shared" si="8"/>
        <v>0</v>
      </c>
    </row>
    <row r="78" spans="1:12">
      <c r="A78" s="2" t="s">
        <v>85</v>
      </c>
      <c r="D78" s="8" t="s">
        <v>77</v>
      </c>
      <c r="E78" s="10" t="s">
        <v>79</v>
      </c>
      <c r="F78" s="24">
        <v>10</v>
      </c>
      <c r="G78" s="20" t="s">
        <v>39</v>
      </c>
      <c r="H78" s="31">
        <v>6</v>
      </c>
      <c r="I78" s="21">
        <v>6.82</v>
      </c>
      <c r="J78" s="21">
        <f t="shared" ref="J78" si="18">I78+H78</f>
        <v>12.82</v>
      </c>
      <c r="K78" s="21">
        <f t="shared" si="7"/>
        <v>128.19999999999999</v>
      </c>
      <c r="L78" s="21">
        <f t="shared" si="8"/>
        <v>166.66</v>
      </c>
    </row>
    <row r="79" spans="1:12">
      <c r="A79" s="2" t="s">
        <v>85</v>
      </c>
      <c r="D79" s="8"/>
      <c r="E79" s="10"/>
      <c r="F79" s="24"/>
      <c r="G79" s="20"/>
      <c r="H79" s="31"/>
      <c r="K79" s="21">
        <f t="shared" si="7"/>
        <v>0</v>
      </c>
      <c r="L79" s="21">
        <f t="shared" si="8"/>
        <v>0</v>
      </c>
    </row>
    <row r="80" spans="1:12">
      <c r="A80" s="2" t="s">
        <v>85</v>
      </c>
      <c r="D80" s="8"/>
      <c r="E80" s="9" t="s">
        <v>31</v>
      </c>
      <c r="F80" s="24"/>
      <c r="G80" s="20"/>
      <c r="H80" s="31"/>
      <c r="K80" s="21">
        <f t="shared" si="7"/>
        <v>0</v>
      </c>
      <c r="L80" s="21">
        <f t="shared" si="8"/>
        <v>0</v>
      </c>
    </row>
    <row r="81" spans="1:13">
      <c r="A81" s="2" t="s">
        <v>85</v>
      </c>
      <c r="D81" s="12"/>
      <c r="E81" s="10"/>
      <c r="F81" s="24"/>
      <c r="G81" s="20"/>
      <c r="H81" s="31"/>
    </row>
    <row r="82" spans="1:13">
      <c r="A82" s="2" t="s">
        <v>85</v>
      </c>
      <c r="D82" s="8"/>
      <c r="E82" s="10"/>
      <c r="F82" s="24"/>
      <c r="G82" s="20"/>
      <c r="H82" s="31"/>
    </row>
    <row r="83" spans="1:13">
      <c r="A83" s="2" t="s">
        <v>85</v>
      </c>
      <c r="D83" s="8"/>
      <c r="E83" s="9" t="s">
        <v>32</v>
      </c>
      <c r="F83" s="24"/>
      <c r="G83" s="20"/>
      <c r="H83" s="31"/>
      <c r="K83" s="21">
        <f t="shared" ref="K83:K145" si="19">J83*F83</f>
        <v>0</v>
      </c>
      <c r="L83" s="21">
        <f t="shared" ref="L83:L145" si="20">K83*(1+$L$3)</f>
        <v>0</v>
      </c>
    </row>
    <row r="84" spans="1:13">
      <c r="A84" s="2" t="s">
        <v>85</v>
      </c>
      <c r="D84" s="8"/>
      <c r="E84" s="10" t="s">
        <v>20</v>
      </c>
      <c r="F84" s="24"/>
      <c r="G84" s="20"/>
      <c r="H84" s="31"/>
      <c r="K84" s="21">
        <f t="shared" si="19"/>
        <v>0</v>
      </c>
      <c r="L84" s="21">
        <f t="shared" si="20"/>
        <v>0</v>
      </c>
    </row>
    <row r="85" spans="1:13" ht="25.5">
      <c r="A85" s="2" t="s">
        <v>85</v>
      </c>
      <c r="D85" s="1" t="s">
        <v>64</v>
      </c>
      <c r="E85" s="10" t="s">
        <v>65</v>
      </c>
      <c r="F85" s="24">
        <v>120</v>
      </c>
      <c r="G85" s="20" t="s">
        <v>40</v>
      </c>
      <c r="H85" s="31">
        <v>11.84</v>
      </c>
      <c r="I85" s="21">
        <v>3.03</v>
      </c>
      <c r="J85" s="21">
        <f t="shared" ref="J85" si="21">H85+I85</f>
        <v>14.87</v>
      </c>
      <c r="K85" s="21">
        <f t="shared" si="19"/>
        <v>1784.3999999999999</v>
      </c>
      <c r="L85" s="21">
        <f t="shared" si="20"/>
        <v>2319.7199999999998</v>
      </c>
    </row>
    <row r="86" spans="1:13">
      <c r="D86" s="8"/>
      <c r="E86" s="11"/>
      <c r="F86" s="28"/>
      <c r="G86" s="20"/>
      <c r="H86" s="31"/>
    </row>
    <row r="87" spans="1:13">
      <c r="D87" s="8"/>
      <c r="E87" s="11"/>
      <c r="F87" s="28"/>
      <c r="G87" s="20"/>
      <c r="H87" s="31"/>
    </row>
    <row r="88" spans="1:13">
      <c r="D88" s="8"/>
      <c r="E88" s="115" t="s">
        <v>355</v>
      </c>
      <c r="F88" s="29"/>
      <c r="G88" s="20"/>
      <c r="H88" s="31"/>
      <c r="M88" s="39">
        <f>SUM(L89:L174)</f>
        <v>9113.7540000000008</v>
      </c>
    </row>
    <row r="89" spans="1:13">
      <c r="D89" s="8"/>
      <c r="E89" s="23" t="s">
        <v>94</v>
      </c>
      <c r="F89" s="29"/>
      <c r="G89" s="20"/>
      <c r="H89" s="31"/>
    </row>
    <row r="90" spans="1:13">
      <c r="D90" s="8" t="s">
        <v>138</v>
      </c>
      <c r="E90" s="23" t="s">
        <v>139</v>
      </c>
      <c r="F90" s="29">
        <v>4</v>
      </c>
      <c r="G90" s="20" t="s">
        <v>39</v>
      </c>
      <c r="H90" s="31">
        <v>161.21</v>
      </c>
      <c r="I90" s="21">
        <v>171.56</v>
      </c>
      <c r="J90" s="21">
        <f t="shared" ref="J90:J95" si="22">H90+I90</f>
        <v>332.77</v>
      </c>
      <c r="K90" s="21">
        <f t="shared" si="19"/>
        <v>1331.08</v>
      </c>
      <c r="L90" s="21">
        <f t="shared" si="20"/>
        <v>1730.404</v>
      </c>
      <c r="M90" s="39"/>
    </row>
    <row r="91" spans="1:13">
      <c r="D91" s="8"/>
      <c r="E91" s="23"/>
      <c r="F91" s="29"/>
      <c r="G91" s="20"/>
      <c r="H91" s="31"/>
      <c r="K91" s="21">
        <f t="shared" si="19"/>
        <v>0</v>
      </c>
      <c r="L91" s="21">
        <f t="shared" si="20"/>
        <v>0</v>
      </c>
    </row>
    <row r="92" spans="1:13">
      <c r="F92" s="29"/>
      <c r="K92" s="21">
        <f t="shared" si="19"/>
        <v>0</v>
      </c>
      <c r="L92" s="21">
        <f t="shared" si="20"/>
        <v>0</v>
      </c>
    </row>
    <row r="93" spans="1:13">
      <c r="E93" s="23"/>
      <c r="F93" s="29"/>
      <c r="K93" s="21">
        <f t="shared" si="19"/>
        <v>0</v>
      </c>
      <c r="L93" s="21">
        <f t="shared" si="20"/>
        <v>0</v>
      </c>
    </row>
    <row r="94" spans="1:13">
      <c r="F94" s="116"/>
      <c r="G94" s="117"/>
      <c r="H94" s="118"/>
      <c r="I94" s="118"/>
      <c r="J94" s="118"/>
      <c r="K94" s="118">
        <f t="shared" si="19"/>
        <v>0</v>
      </c>
      <c r="L94" s="118">
        <f t="shared" si="20"/>
        <v>0</v>
      </c>
      <c r="M94" s="39"/>
    </row>
    <row r="95" spans="1:13">
      <c r="D95" s="21" t="s">
        <v>147</v>
      </c>
      <c r="E95" s="119" t="s">
        <v>146</v>
      </c>
      <c r="F95" s="116">
        <v>4</v>
      </c>
      <c r="G95" s="117" t="s">
        <v>39</v>
      </c>
      <c r="H95" s="118">
        <v>8.5399999999999991</v>
      </c>
      <c r="I95" s="118">
        <v>3.46</v>
      </c>
      <c r="J95" s="118">
        <f t="shared" si="22"/>
        <v>12</v>
      </c>
      <c r="K95" s="118">
        <f t="shared" si="19"/>
        <v>48</v>
      </c>
      <c r="L95" s="118">
        <f t="shared" si="20"/>
        <v>62.400000000000006</v>
      </c>
    </row>
    <row r="96" spans="1:13">
      <c r="E96" s="119"/>
      <c r="F96" s="116"/>
      <c r="G96" s="120"/>
      <c r="H96" s="118"/>
      <c r="I96" s="118"/>
      <c r="J96" s="118"/>
      <c r="K96" s="118">
        <f t="shared" si="19"/>
        <v>0</v>
      </c>
      <c r="L96" s="118">
        <f t="shared" si="20"/>
        <v>0</v>
      </c>
    </row>
    <row r="97" spans="4:12">
      <c r="D97" s="21" t="s">
        <v>145</v>
      </c>
      <c r="E97" s="119" t="s">
        <v>148</v>
      </c>
      <c r="F97" s="116">
        <v>2</v>
      </c>
      <c r="G97" s="117" t="s">
        <v>39</v>
      </c>
      <c r="H97" s="118">
        <v>12.16</v>
      </c>
      <c r="I97" s="121">
        <v>6.65</v>
      </c>
      <c r="J97" s="118">
        <f t="shared" ref="J97:J101" si="23">H97+I97</f>
        <v>18.810000000000002</v>
      </c>
      <c r="K97" s="118">
        <f t="shared" si="19"/>
        <v>37.620000000000005</v>
      </c>
      <c r="L97" s="118">
        <f t="shared" si="20"/>
        <v>48.906000000000006</v>
      </c>
    </row>
    <row r="98" spans="4:12">
      <c r="E98" s="119"/>
      <c r="F98" s="116"/>
      <c r="G98" s="117"/>
      <c r="H98" s="118"/>
      <c r="I98" s="118"/>
      <c r="J98" s="118"/>
      <c r="K98" s="118">
        <f t="shared" si="19"/>
        <v>0</v>
      </c>
      <c r="L98" s="118">
        <f t="shared" si="20"/>
        <v>0</v>
      </c>
    </row>
    <row r="99" spans="4:12" ht="38.25">
      <c r="D99" s="21" t="s">
        <v>140</v>
      </c>
      <c r="E99" s="119" t="s">
        <v>141</v>
      </c>
      <c r="F99" s="116">
        <v>5</v>
      </c>
      <c r="G99" s="117" t="s">
        <v>39</v>
      </c>
      <c r="H99" s="118">
        <v>4.72</v>
      </c>
      <c r="I99" s="118">
        <v>3.46</v>
      </c>
      <c r="J99" s="118">
        <f t="shared" si="23"/>
        <v>8.18</v>
      </c>
      <c r="K99" s="118">
        <f t="shared" si="19"/>
        <v>40.9</v>
      </c>
      <c r="L99" s="118">
        <f t="shared" si="20"/>
        <v>53.17</v>
      </c>
    </row>
    <row r="100" spans="4:12">
      <c r="E100" s="119"/>
      <c r="F100" s="116"/>
      <c r="G100" s="120"/>
      <c r="H100" s="118"/>
      <c r="I100" s="118"/>
      <c r="J100" s="118"/>
      <c r="K100" s="118">
        <f t="shared" si="19"/>
        <v>0</v>
      </c>
      <c r="L100" s="118">
        <f t="shared" si="20"/>
        <v>0</v>
      </c>
    </row>
    <row r="101" spans="4:12" ht="38.25">
      <c r="D101" s="21" t="s">
        <v>144</v>
      </c>
      <c r="E101" s="119" t="s">
        <v>142</v>
      </c>
      <c r="F101" s="116">
        <v>6</v>
      </c>
      <c r="G101" s="117" t="s">
        <v>39</v>
      </c>
      <c r="H101" s="118">
        <v>17.91</v>
      </c>
      <c r="I101" s="118">
        <v>6.65</v>
      </c>
      <c r="J101" s="118">
        <f t="shared" si="23"/>
        <v>24.560000000000002</v>
      </c>
      <c r="K101" s="118">
        <f t="shared" si="19"/>
        <v>147.36000000000001</v>
      </c>
      <c r="L101" s="118">
        <f t="shared" si="20"/>
        <v>191.56800000000001</v>
      </c>
    </row>
    <row r="102" spans="4:12">
      <c r="E102" s="119" t="s">
        <v>96</v>
      </c>
      <c r="F102" s="116">
        <v>2</v>
      </c>
      <c r="G102" s="117" t="s">
        <v>39</v>
      </c>
      <c r="H102" s="118"/>
      <c r="I102" s="118"/>
      <c r="J102" s="118"/>
      <c r="K102" s="118">
        <f t="shared" si="19"/>
        <v>0</v>
      </c>
      <c r="L102" s="118">
        <f t="shared" si="20"/>
        <v>0</v>
      </c>
    </row>
    <row r="103" spans="4:12" ht="38.25">
      <c r="D103" s="21" t="s">
        <v>144</v>
      </c>
      <c r="E103" s="119" t="s">
        <v>143</v>
      </c>
      <c r="F103" s="116">
        <v>2</v>
      </c>
      <c r="G103" s="120" t="s">
        <v>39</v>
      </c>
      <c r="H103" s="118">
        <v>18</v>
      </c>
      <c r="I103" s="118">
        <v>7</v>
      </c>
      <c r="J103" s="118">
        <f t="shared" ref="J103" si="24">H103+I103</f>
        <v>25</v>
      </c>
      <c r="K103" s="118">
        <f t="shared" si="19"/>
        <v>50</v>
      </c>
      <c r="L103" s="118">
        <f t="shared" si="20"/>
        <v>65</v>
      </c>
    </row>
    <row r="104" spans="4:12">
      <c r="E104" s="119"/>
      <c r="F104" s="116"/>
      <c r="G104" s="117"/>
      <c r="H104" s="118"/>
      <c r="I104" s="118"/>
      <c r="J104" s="118"/>
      <c r="K104" s="118">
        <f t="shared" si="19"/>
        <v>0</v>
      </c>
      <c r="L104" s="118">
        <f t="shared" si="20"/>
        <v>0</v>
      </c>
    </row>
    <row r="105" spans="4:12">
      <c r="E105" s="119" t="s">
        <v>99</v>
      </c>
      <c r="F105" s="116"/>
      <c r="G105" s="120"/>
      <c r="H105" s="118"/>
      <c r="I105" s="118"/>
      <c r="J105" s="118"/>
      <c r="K105" s="118">
        <f t="shared" si="19"/>
        <v>0</v>
      </c>
      <c r="L105" s="118">
        <f t="shared" si="20"/>
        <v>0</v>
      </c>
    </row>
    <row r="106" spans="4:12">
      <c r="D106" s="21" t="s">
        <v>147</v>
      </c>
      <c r="E106" s="119" t="s">
        <v>100</v>
      </c>
      <c r="F106" s="116">
        <v>5</v>
      </c>
      <c r="G106" s="117" t="s">
        <v>39</v>
      </c>
      <c r="H106" s="118">
        <v>8.5399999999999991</v>
      </c>
      <c r="I106" s="118">
        <v>3.46</v>
      </c>
      <c r="J106" s="118">
        <f t="shared" ref="J106:J123" si="25">H106+I106</f>
        <v>12</v>
      </c>
      <c r="K106" s="118">
        <f t="shared" si="19"/>
        <v>60</v>
      </c>
      <c r="L106" s="118">
        <f t="shared" si="20"/>
        <v>78</v>
      </c>
    </row>
    <row r="107" spans="4:12">
      <c r="E107" s="119" t="s">
        <v>101</v>
      </c>
      <c r="F107" s="116"/>
      <c r="G107" s="120"/>
      <c r="H107" s="118"/>
      <c r="I107" s="118"/>
      <c r="J107" s="118"/>
      <c r="K107" s="118">
        <f t="shared" si="19"/>
        <v>0</v>
      </c>
      <c r="L107" s="118">
        <f t="shared" si="20"/>
        <v>0</v>
      </c>
    </row>
    <row r="108" spans="4:12">
      <c r="D108" s="21" t="s">
        <v>149</v>
      </c>
      <c r="E108" s="119" t="s">
        <v>102</v>
      </c>
      <c r="F108" s="116">
        <v>1</v>
      </c>
      <c r="G108" s="117" t="s">
        <v>39</v>
      </c>
      <c r="H108" s="118">
        <v>10.19</v>
      </c>
      <c r="I108" s="118">
        <v>4.5199999999999996</v>
      </c>
      <c r="J108" s="118">
        <f t="shared" si="25"/>
        <v>14.709999999999999</v>
      </c>
      <c r="K108" s="118">
        <f t="shared" si="19"/>
        <v>14.709999999999999</v>
      </c>
      <c r="L108" s="118">
        <f t="shared" si="20"/>
        <v>19.123000000000001</v>
      </c>
    </row>
    <row r="109" spans="4:12">
      <c r="E109" s="119" t="s">
        <v>103</v>
      </c>
      <c r="F109" s="116"/>
      <c r="G109" s="120"/>
      <c r="H109" s="118"/>
      <c r="I109" s="118"/>
      <c r="J109" s="118">
        <f t="shared" si="25"/>
        <v>0</v>
      </c>
      <c r="K109" s="118">
        <f t="shared" si="19"/>
        <v>0</v>
      </c>
      <c r="L109" s="118">
        <f t="shared" si="20"/>
        <v>0</v>
      </c>
    </row>
    <row r="110" spans="4:12">
      <c r="D110" s="21" t="s">
        <v>150</v>
      </c>
      <c r="E110" s="119" t="s">
        <v>96</v>
      </c>
      <c r="F110" s="116">
        <v>12</v>
      </c>
      <c r="G110" s="117" t="s">
        <v>39</v>
      </c>
      <c r="H110" s="118">
        <v>3.3</v>
      </c>
      <c r="I110" s="118">
        <v>0.8</v>
      </c>
      <c r="J110" s="118">
        <f t="shared" ref="J110" si="26">H110+I110</f>
        <v>4.0999999999999996</v>
      </c>
      <c r="K110" s="118">
        <f t="shared" si="19"/>
        <v>49.199999999999996</v>
      </c>
      <c r="L110" s="118">
        <f t="shared" si="20"/>
        <v>63.959999999999994</v>
      </c>
    </row>
    <row r="111" spans="4:12">
      <c r="E111" s="119" t="s">
        <v>104</v>
      </c>
      <c r="F111" s="116"/>
      <c r="G111" s="120"/>
      <c r="H111" s="118"/>
      <c r="I111" s="118"/>
      <c r="J111" s="118">
        <f t="shared" si="25"/>
        <v>0</v>
      </c>
      <c r="K111" s="118">
        <f t="shared" si="19"/>
        <v>0</v>
      </c>
      <c r="L111" s="118">
        <f t="shared" si="20"/>
        <v>0</v>
      </c>
    </row>
    <row r="112" spans="4:12">
      <c r="D112" s="1" t="s">
        <v>151</v>
      </c>
      <c r="E112" s="119" t="s">
        <v>95</v>
      </c>
      <c r="F112" s="116">
        <v>17</v>
      </c>
      <c r="G112" s="117" t="s">
        <v>39</v>
      </c>
      <c r="H112" s="118">
        <v>7</v>
      </c>
      <c r="I112" s="118">
        <v>2.2000000000000002</v>
      </c>
      <c r="J112" s="118">
        <f>H112+I112</f>
        <v>9.1999999999999993</v>
      </c>
      <c r="K112" s="118">
        <f t="shared" si="19"/>
        <v>156.39999999999998</v>
      </c>
      <c r="L112" s="118">
        <f t="shared" si="20"/>
        <v>203.31999999999996</v>
      </c>
    </row>
    <row r="113" spans="4:12">
      <c r="D113" s="21" t="s">
        <v>150</v>
      </c>
      <c r="E113" s="119" t="s">
        <v>97</v>
      </c>
      <c r="F113" s="116">
        <v>13</v>
      </c>
      <c r="G113" s="117" t="s">
        <v>39</v>
      </c>
      <c r="H113" s="118">
        <v>3.3</v>
      </c>
      <c r="I113" s="118">
        <v>0.8</v>
      </c>
      <c r="J113" s="118">
        <f t="shared" si="25"/>
        <v>4.0999999999999996</v>
      </c>
      <c r="K113" s="118">
        <f t="shared" si="19"/>
        <v>53.3</v>
      </c>
      <c r="L113" s="118">
        <f t="shared" si="20"/>
        <v>69.289999999999992</v>
      </c>
    </row>
    <row r="114" spans="4:12">
      <c r="E114" s="119" t="s">
        <v>105</v>
      </c>
      <c r="F114" s="116"/>
      <c r="G114" s="120"/>
      <c r="H114" s="118"/>
      <c r="I114" s="118"/>
      <c r="J114" s="118">
        <f t="shared" si="25"/>
        <v>0</v>
      </c>
      <c r="K114" s="118">
        <f t="shared" si="19"/>
        <v>0</v>
      </c>
      <c r="L114" s="118">
        <f t="shared" si="20"/>
        <v>0</v>
      </c>
    </row>
    <row r="115" spans="4:12">
      <c r="D115" s="21" t="s">
        <v>152</v>
      </c>
      <c r="E115" s="119" t="s">
        <v>106</v>
      </c>
      <c r="F115" s="116">
        <v>21</v>
      </c>
      <c r="G115" s="120" t="s">
        <v>40</v>
      </c>
      <c r="H115" s="118">
        <v>22.8</v>
      </c>
      <c r="I115" s="118">
        <v>19.7</v>
      </c>
      <c r="J115" s="118">
        <f t="shared" si="25"/>
        <v>42.5</v>
      </c>
      <c r="K115" s="118">
        <f t="shared" si="19"/>
        <v>892.5</v>
      </c>
      <c r="L115" s="118">
        <f t="shared" si="20"/>
        <v>1160.25</v>
      </c>
    </row>
    <row r="116" spans="4:12">
      <c r="D116" s="21" t="s">
        <v>154</v>
      </c>
      <c r="E116" s="119" t="s">
        <v>96</v>
      </c>
      <c r="F116" s="116">
        <v>9</v>
      </c>
      <c r="G116" s="120" t="s">
        <v>40</v>
      </c>
      <c r="H116" s="118">
        <v>7.18</v>
      </c>
      <c r="I116" s="118">
        <v>8</v>
      </c>
      <c r="J116" s="118">
        <f t="shared" si="25"/>
        <v>15.18</v>
      </c>
      <c r="K116" s="118">
        <f t="shared" si="19"/>
        <v>136.62</v>
      </c>
      <c r="L116" s="118">
        <f t="shared" si="20"/>
        <v>177.60600000000002</v>
      </c>
    </row>
    <row r="117" spans="4:12">
      <c r="D117" s="21" t="s">
        <v>153</v>
      </c>
      <c r="E117" s="119" t="s">
        <v>107</v>
      </c>
      <c r="F117" s="116">
        <v>12</v>
      </c>
      <c r="G117" s="120" t="s">
        <v>40</v>
      </c>
      <c r="H117" s="118">
        <v>12.06</v>
      </c>
      <c r="I117" s="118">
        <v>10.119999999999999</v>
      </c>
      <c r="J117" s="118">
        <f t="shared" si="25"/>
        <v>22.18</v>
      </c>
      <c r="K117" s="118">
        <f t="shared" si="19"/>
        <v>266.15999999999997</v>
      </c>
      <c r="L117" s="118">
        <f t="shared" si="20"/>
        <v>346.00799999999998</v>
      </c>
    </row>
    <row r="118" spans="4:12">
      <c r="E118" s="119" t="s">
        <v>108</v>
      </c>
      <c r="F118" s="116"/>
      <c r="G118" s="120"/>
      <c r="H118" s="118"/>
      <c r="I118" s="118"/>
      <c r="J118" s="118">
        <f t="shared" si="25"/>
        <v>0</v>
      </c>
      <c r="K118" s="118">
        <f t="shared" si="19"/>
        <v>0</v>
      </c>
      <c r="L118" s="118">
        <f t="shared" si="20"/>
        <v>0</v>
      </c>
    </row>
    <row r="119" spans="4:12">
      <c r="D119" s="21" t="s">
        <v>156</v>
      </c>
      <c r="E119" s="119" t="s">
        <v>109</v>
      </c>
      <c r="F119" s="116">
        <v>3</v>
      </c>
      <c r="G119" s="117" t="s">
        <v>39</v>
      </c>
      <c r="H119" s="118">
        <v>19.73</v>
      </c>
      <c r="I119" s="118">
        <v>4.26</v>
      </c>
      <c r="J119" s="118">
        <f t="shared" si="25"/>
        <v>23.990000000000002</v>
      </c>
      <c r="K119" s="118">
        <f t="shared" si="19"/>
        <v>71.97</v>
      </c>
      <c r="L119" s="118">
        <f t="shared" si="20"/>
        <v>93.561000000000007</v>
      </c>
    </row>
    <row r="120" spans="4:12">
      <c r="D120" s="21" t="s">
        <v>156</v>
      </c>
      <c r="E120" s="119" t="s">
        <v>98</v>
      </c>
      <c r="F120" s="116">
        <v>1</v>
      </c>
      <c r="G120" s="117" t="s">
        <v>39</v>
      </c>
      <c r="H120" s="118">
        <v>19.73</v>
      </c>
      <c r="I120" s="118">
        <v>4.26</v>
      </c>
      <c r="J120" s="118">
        <f t="shared" ref="J120" si="27">H120+I120</f>
        <v>23.990000000000002</v>
      </c>
      <c r="K120" s="118">
        <f t="shared" si="19"/>
        <v>23.990000000000002</v>
      </c>
      <c r="L120" s="118">
        <f t="shared" si="20"/>
        <v>31.187000000000005</v>
      </c>
    </row>
    <row r="121" spans="4:12">
      <c r="D121" s="21" t="s">
        <v>155</v>
      </c>
      <c r="E121" s="119" t="s">
        <v>110</v>
      </c>
      <c r="F121" s="116">
        <v>2</v>
      </c>
      <c r="G121" s="117" t="s">
        <v>39</v>
      </c>
      <c r="H121" s="118">
        <v>10.19</v>
      </c>
      <c r="I121" s="118">
        <v>4.5199999999999996</v>
      </c>
      <c r="J121" s="118">
        <f t="shared" si="25"/>
        <v>14.709999999999999</v>
      </c>
      <c r="K121" s="118">
        <f t="shared" si="19"/>
        <v>29.419999999999998</v>
      </c>
      <c r="L121" s="118">
        <f t="shared" si="20"/>
        <v>38.246000000000002</v>
      </c>
    </row>
    <row r="122" spans="4:12">
      <c r="E122" s="119" t="s">
        <v>158</v>
      </c>
      <c r="F122" s="116"/>
      <c r="G122" s="120"/>
      <c r="H122" s="118"/>
      <c r="I122" s="118"/>
      <c r="J122" s="118">
        <f t="shared" si="25"/>
        <v>0</v>
      </c>
      <c r="K122" s="118">
        <f t="shared" si="19"/>
        <v>0</v>
      </c>
      <c r="L122" s="118">
        <f t="shared" si="20"/>
        <v>0</v>
      </c>
    </row>
    <row r="123" spans="4:12">
      <c r="D123" s="21" t="s">
        <v>157</v>
      </c>
      <c r="E123" s="119" t="s">
        <v>111</v>
      </c>
      <c r="F123" s="116">
        <v>7</v>
      </c>
      <c r="G123" s="117" t="s">
        <v>39</v>
      </c>
      <c r="H123" s="118">
        <v>6.7</v>
      </c>
      <c r="I123" s="118">
        <v>1</v>
      </c>
      <c r="J123" s="118">
        <f t="shared" si="25"/>
        <v>7.7</v>
      </c>
      <c r="K123" s="118">
        <f t="shared" si="19"/>
        <v>53.9</v>
      </c>
      <c r="L123" s="118">
        <f t="shared" si="20"/>
        <v>70.070000000000007</v>
      </c>
    </row>
    <row r="124" spans="4:12">
      <c r="E124" s="119" t="s">
        <v>112</v>
      </c>
      <c r="F124" s="116"/>
      <c r="G124" s="120"/>
      <c r="H124" s="118"/>
      <c r="I124" s="118"/>
      <c r="J124" s="118"/>
      <c r="K124" s="118">
        <f t="shared" si="19"/>
        <v>0</v>
      </c>
      <c r="L124" s="118">
        <f t="shared" si="20"/>
        <v>0</v>
      </c>
    </row>
    <row r="125" spans="4:12">
      <c r="E125" s="119"/>
      <c r="F125" s="116"/>
      <c r="G125" s="120"/>
      <c r="H125" s="118"/>
      <c r="I125" s="118"/>
      <c r="J125" s="118"/>
      <c r="K125" s="118">
        <f t="shared" si="19"/>
        <v>0</v>
      </c>
      <c r="L125" s="118">
        <f t="shared" si="20"/>
        <v>0</v>
      </c>
    </row>
    <row r="126" spans="4:12">
      <c r="E126" s="119"/>
      <c r="F126" s="116"/>
      <c r="G126" s="117"/>
      <c r="H126" s="118"/>
      <c r="I126" s="118"/>
      <c r="J126" s="118"/>
      <c r="K126" s="118">
        <f t="shared" si="19"/>
        <v>0</v>
      </c>
      <c r="L126" s="118">
        <f t="shared" si="20"/>
        <v>0</v>
      </c>
    </row>
    <row r="127" spans="4:12">
      <c r="E127" s="119" t="s">
        <v>105</v>
      </c>
      <c r="F127" s="116"/>
      <c r="G127" s="120"/>
      <c r="H127" s="118"/>
      <c r="I127" s="118"/>
      <c r="J127" s="118"/>
      <c r="K127" s="118">
        <f t="shared" si="19"/>
        <v>0</v>
      </c>
      <c r="L127" s="118">
        <f t="shared" si="20"/>
        <v>0</v>
      </c>
    </row>
    <row r="128" spans="4:12">
      <c r="E128" s="119" t="s">
        <v>159</v>
      </c>
      <c r="F128" s="116">
        <v>18</v>
      </c>
      <c r="G128" s="120" t="s">
        <v>40</v>
      </c>
      <c r="H128" s="118">
        <v>25</v>
      </c>
      <c r="I128" s="118">
        <v>20</v>
      </c>
      <c r="J128" s="118">
        <f t="shared" ref="J128:J174" si="28">H128+I128</f>
        <v>45</v>
      </c>
      <c r="K128" s="118">
        <f t="shared" si="19"/>
        <v>810</v>
      </c>
      <c r="L128" s="118">
        <f t="shared" si="20"/>
        <v>1053</v>
      </c>
    </row>
    <row r="129" spans="4:12">
      <c r="E129" s="23"/>
      <c r="F129" s="29"/>
      <c r="J129" s="21">
        <f t="shared" si="28"/>
        <v>0</v>
      </c>
      <c r="K129" s="21">
        <f t="shared" si="19"/>
        <v>0</v>
      </c>
      <c r="L129" s="21">
        <f t="shared" si="20"/>
        <v>0</v>
      </c>
    </row>
    <row r="130" spans="4:12">
      <c r="E130" s="11" t="s">
        <v>137</v>
      </c>
      <c r="F130" s="28"/>
      <c r="J130" s="21">
        <f t="shared" si="28"/>
        <v>0</v>
      </c>
      <c r="K130" s="21">
        <f t="shared" si="19"/>
        <v>0</v>
      </c>
      <c r="L130" s="21">
        <f t="shared" si="20"/>
        <v>0</v>
      </c>
    </row>
    <row r="131" spans="4:12">
      <c r="E131" s="23" t="s">
        <v>91</v>
      </c>
      <c r="F131" s="29"/>
      <c r="J131" s="21">
        <f t="shared" si="28"/>
        <v>0</v>
      </c>
      <c r="K131" s="21">
        <f t="shared" si="19"/>
        <v>0</v>
      </c>
      <c r="L131" s="21">
        <f t="shared" si="20"/>
        <v>0</v>
      </c>
    </row>
    <row r="132" spans="4:12">
      <c r="E132" s="23" t="s">
        <v>92</v>
      </c>
      <c r="F132" s="29"/>
      <c r="J132" s="21">
        <f t="shared" si="28"/>
        <v>0</v>
      </c>
      <c r="K132" s="21">
        <f t="shared" si="19"/>
        <v>0</v>
      </c>
      <c r="L132" s="21">
        <f t="shared" si="20"/>
        <v>0</v>
      </c>
    </row>
    <row r="133" spans="4:12">
      <c r="D133" s="21" t="s">
        <v>160</v>
      </c>
      <c r="E133" s="23" t="s">
        <v>93</v>
      </c>
      <c r="F133" s="29">
        <v>40</v>
      </c>
      <c r="G133" s="6" t="s">
        <v>40</v>
      </c>
      <c r="H133" s="21">
        <v>6.7</v>
      </c>
      <c r="I133" s="21">
        <v>9.85</v>
      </c>
      <c r="J133" s="21">
        <f t="shared" si="28"/>
        <v>16.55</v>
      </c>
      <c r="K133" s="21">
        <f t="shared" si="19"/>
        <v>662</v>
      </c>
      <c r="L133" s="21">
        <f t="shared" si="20"/>
        <v>860.6</v>
      </c>
    </row>
    <row r="134" spans="4:12">
      <c r="E134" s="23" t="s">
        <v>136</v>
      </c>
      <c r="K134" s="21">
        <f t="shared" si="19"/>
        <v>0</v>
      </c>
      <c r="L134" s="21">
        <f t="shared" si="20"/>
        <v>0</v>
      </c>
    </row>
    <row r="135" spans="4:12" ht="25.5">
      <c r="D135" s="1" t="s">
        <v>161</v>
      </c>
      <c r="E135" s="36" t="s">
        <v>347</v>
      </c>
      <c r="F135" s="29">
        <v>1</v>
      </c>
      <c r="G135" s="6" t="s">
        <v>39</v>
      </c>
      <c r="H135" s="21">
        <v>400</v>
      </c>
      <c r="I135" s="21">
        <v>210</v>
      </c>
      <c r="J135" s="21">
        <f t="shared" si="28"/>
        <v>610</v>
      </c>
      <c r="K135" s="21">
        <f t="shared" si="19"/>
        <v>610</v>
      </c>
      <c r="L135" s="21">
        <f t="shared" si="20"/>
        <v>793</v>
      </c>
    </row>
    <row r="136" spans="4:12">
      <c r="E136" s="23"/>
      <c r="F136" s="29"/>
      <c r="J136" s="21">
        <f t="shared" si="28"/>
        <v>0</v>
      </c>
      <c r="K136" s="21">
        <f t="shared" si="19"/>
        <v>0</v>
      </c>
      <c r="L136" s="21">
        <f t="shared" si="20"/>
        <v>0</v>
      </c>
    </row>
    <row r="137" spans="4:12">
      <c r="E137" s="23"/>
      <c r="F137" s="29"/>
      <c r="J137" s="21">
        <f t="shared" si="28"/>
        <v>0</v>
      </c>
      <c r="K137" s="21">
        <f t="shared" si="19"/>
        <v>0</v>
      </c>
      <c r="L137" s="21">
        <f t="shared" si="20"/>
        <v>0</v>
      </c>
    </row>
    <row r="138" spans="4:12">
      <c r="E138" s="23" t="s">
        <v>113</v>
      </c>
      <c r="F138" s="29"/>
      <c r="J138" s="21">
        <f t="shared" si="28"/>
        <v>0</v>
      </c>
      <c r="K138" s="21">
        <f t="shared" si="19"/>
        <v>0</v>
      </c>
      <c r="L138" s="21">
        <f t="shared" si="20"/>
        <v>0</v>
      </c>
    </row>
    <row r="139" spans="4:12" ht="63.75">
      <c r="E139" s="23" t="s">
        <v>162</v>
      </c>
      <c r="F139" s="29">
        <v>1</v>
      </c>
      <c r="G139" s="6" t="s">
        <v>39</v>
      </c>
      <c r="H139" s="21">
        <v>52</v>
      </c>
      <c r="I139" s="21">
        <v>11</v>
      </c>
      <c r="J139" s="21">
        <f t="shared" si="28"/>
        <v>63</v>
      </c>
      <c r="K139" s="21">
        <f t="shared" si="19"/>
        <v>63</v>
      </c>
      <c r="L139" s="21">
        <f t="shared" si="20"/>
        <v>81.900000000000006</v>
      </c>
    </row>
    <row r="140" spans="4:12">
      <c r="E140" s="23"/>
      <c r="J140" s="21">
        <f t="shared" si="28"/>
        <v>0</v>
      </c>
      <c r="K140" s="21">
        <f t="shared" si="19"/>
        <v>0</v>
      </c>
      <c r="L140" s="21">
        <f t="shared" si="20"/>
        <v>0</v>
      </c>
    </row>
    <row r="141" spans="4:12">
      <c r="E141" s="23" t="s">
        <v>114</v>
      </c>
      <c r="F141" s="29"/>
      <c r="J141" s="21">
        <f t="shared" si="28"/>
        <v>0</v>
      </c>
      <c r="K141" s="21">
        <f t="shared" si="19"/>
        <v>0</v>
      </c>
      <c r="L141" s="21">
        <f t="shared" si="20"/>
        <v>0</v>
      </c>
    </row>
    <row r="142" spans="4:12">
      <c r="E142" s="23"/>
      <c r="F142" s="29"/>
      <c r="J142" s="21">
        <f t="shared" si="28"/>
        <v>0</v>
      </c>
      <c r="K142" s="21">
        <f t="shared" si="19"/>
        <v>0</v>
      </c>
      <c r="L142" s="21">
        <f t="shared" si="20"/>
        <v>0</v>
      </c>
    </row>
    <row r="143" spans="4:12">
      <c r="D143" s="21" t="s">
        <v>163</v>
      </c>
      <c r="E143" s="23" t="s">
        <v>115</v>
      </c>
      <c r="F143" s="29">
        <v>2</v>
      </c>
      <c r="G143" s="6" t="s">
        <v>39</v>
      </c>
      <c r="H143" s="21">
        <v>25</v>
      </c>
      <c r="I143" s="21">
        <v>1.85</v>
      </c>
      <c r="J143" s="21">
        <f t="shared" si="28"/>
        <v>26.85</v>
      </c>
      <c r="K143" s="21">
        <f t="shared" si="19"/>
        <v>53.7</v>
      </c>
      <c r="L143" s="21">
        <f t="shared" si="20"/>
        <v>69.81</v>
      </c>
    </row>
    <row r="144" spans="4:12">
      <c r="D144" s="21" t="s">
        <v>163</v>
      </c>
      <c r="E144" s="23" t="s">
        <v>116</v>
      </c>
      <c r="F144" s="29"/>
      <c r="J144" s="21">
        <f t="shared" si="28"/>
        <v>0</v>
      </c>
      <c r="K144" s="21">
        <f t="shared" si="19"/>
        <v>0</v>
      </c>
      <c r="L144" s="21">
        <f t="shared" si="20"/>
        <v>0</v>
      </c>
    </row>
    <row r="145" spans="4:12">
      <c r="E145" s="23" t="s">
        <v>117</v>
      </c>
      <c r="F145" s="29">
        <v>3</v>
      </c>
      <c r="G145" s="6" t="s">
        <v>39</v>
      </c>
      <c r="H145" s="21">
        <v>35</v>
      </c>
      <c r="I145" s="21">
        <v>2</v>
      </c>
      <c r="J145" s="21">
        <f t="shared" si="28"/>
        <v>37</v>
      </c>
      <c r="K145" s="21">
        <f t="shared" si="19"/>
        <v>111</v>
      </c>
      <c r="L145" s="21">
        <f t="shared" si="20"/>
        <v>144.30000000000001</v>
      </c>
    </row>
    <row r="146" spans="4:12">
      <c r="E146" s="23" t="s">
        <v>118</v>
      </c>
      <c r="F146" s="29"/>
      <c r="J146" s="21">
        <f t="shared" si="28"/>
        <v>0</v>
      </c>
      <c r="K146" s="21">
        <f t="shared" ref="K146:K174" si="29">J146*F146</f>
        <v>0</v>
      </c>
      <c r="L146" s="21">
        <f t="shared" ref="L146:L174" si="30">K146*(1+$L$3)</f>
        <v>0</v>
      </c>
    </row>
    <row r="147" spans="4:12">
      <c r="E147" s="23" t="s">
        <v>119</v>
      </c>
      <c r="F147" s="29"/>
      <c r="J147" s="21">
        <f t="shared" si="28"/>
        <v>0</v>
      </c>
      <c r="K147" s="21">
        <f t="shared" si="29"/>
        <v>0</v>
      </c>
      <c r="L147" s="21">
        <f t="shared" si="30"/>
        <v>0</v>
      </c>
    </row>
    <row r="148" spans="4:12">
      <c r="D148" s="21" t="s">
        <v>164</v>
      </c>
      <c r="E148" s="23" t="s">
        <v>120</v>
      </c>
      <c r="F148" s="29">
        <v>3</v>
      </c>
      <c r="G148" s="6" t="s">
        <v>39</v>
      </c>
      <c r="H148" s="21">
        <v>20.5</v>
      </c>
      <c r="I148" s="21">
        <v>6</v>
      </c>
      <c r="J148" s="21">
        <f t="shared" si="28"/>
        <v>26.5</v>
      </c>
      <c r="K148" s="21">
        <f t="shared" si="29"/>
        <v>79.5</v>
      </c>
      <c r="L148" s="21">
        <f t="shared" si="30"/>
        <v>103.35000000000001</v>
      </c>
    </row>
    <row r="149" spans="4:12">
      <c r="E149" s="23"/>
      <c r="F149" s="29"/>
      <c r="J149" s="21">
        <f t="shared" si="28"/>
        <v>0</v>
      </c>
      <c r="K149" s="21">
        <f t="shared" si="29"/>
        <v>0</v>
      </c>
      <c r="L149" s="21">
        <f t="shared" si="30"/>
        <v>0</v>
      </c>
    </row>
    <row r="150" spans="4:12">
      <c r="E150" s="23"/>
      <c r="F150" s="29"/>
      <c r="J150" s="21">
        <f t="shared" si="28"/>
        <v>0</v>
      </c>
      <c r="K150" s="21">
        <f t="shared" si="29"/>
        <v>0</v>
      </c>
      <c r="L150" s="21">
        <f t="shared" si="30"/>
        <v>0</v>
      </c>
    </row>
    <row r="151" spans="4:12">
      <c r="E151" s="23" t="s">
        <v>121</v>
      </c>
      <c r="F151" s="29"/>
      <c r="J151" s="21">
        <f t="shared" si="28"/>
        <v>0</v>
      </c>
      <c r="K151" s="21">
        <f t="shared" si="29"/>
        <v>0</v>
      </c>
      <c r="L151" s="21">
        <f t="shared" si="30"/>
        <v>0</v>
      </c>
    </row>
    <row r="152" spans="4:12">
      <c r="D152" s="21" t="s">
        <v>165</v>
      </c>
      <c r="E152" s="23" t="s">
        <v>120</v>
      </c>
      <c r="F152" s="29">
        <v>5</v>
      </c>
      <c r="G152" s="6" t="s">
        <v>39</v>
      </c>
      <c r="H152" s="21">
        <v>45.5</v>
      </c>
      <c r="I152" s="21">
        <v>8</v>
      </c>
      <c r="J152" s="21">
        <f t="shared" si="28"/>
        <v>53.5</v>
      </c>
      <c r="K152" s="21">
        <f t="shared" si="29"/>
        <v>267.5</v>
      </c>
      <c r="L152" s="21">
        <f t="shared" si="30"/>
        <v>347.75</v>
      </c>
    </row>
    <row r="153" spans="4:12">
      <c r="E153" s="23"/>
      <c r="F153" s="29"/>
      <c r="J153" s="21">
        <f t="shared" si="28"/>
        <v>0</v>
      </c>
      <c r="K153" s="21">
        <f t="shared" si="29"/>
        <v>0</v>
      </c>
      <c r="L153" s="21">
        <f t="shared" si="30"/>
        <v>0</v>
      </c>
    </row>
    <row r="154" spans="4:12">
      <c r="E154" s="23"/>
      <c r="F154" s="29"/>
      <c r="J154" s="21">
        <f t="shared" si="28"/>
        <v>0</v>
      </c>
      <c r="K154" s="21">
        <f t="shared" si="29"/>
        <v>0</v>
      </c>
      <c r="L154" s="21">
        <f t="shared" si="30"/>
        <v>0</v>
      </c>
    </row>
    <row r="155" spans="4:12">
      <c r="E155" s="23" t="s">
        <v>122</v>
      </c>
      <c r="F155" s="29"/>
      <c r="J155" s="21">
        <f t="shared" si="28"/>
        <v>0</v>
      </c>
      <c r="K155" s="21">
        <f t="shared" si="29"/>
        <v>0</v>
      </c>
      <c r="L155" s="21">
        <f t="shared" si="30"/>
        <v>0</v>
      </c>
    </row>
    <row r="156" spans="4:12">
      <c r="E156" s="23" t="s">
        <v>123</v>
      </c>
      <c r="F156" s="29"/>
      <c r="J156" s="21">
        <f t="shared" si="28"/>
        <v>0</v>
      </c>
      <c r="K156" s="21">
        <f t="shared" si="29"/>
        <v>0</v>
      </c>
      <c r="L156" s="21">
        <f t="shared" si="30"/>
        <v>0</v>
      </c>
    </row>
    <row r="157" spans="4:12">
      <c r="D157" s="21" t="s">
        <v>166</v>
      </c>
      <c r="E157" s="23" t="s">
        <v>117</v>
      </c>
      <c r="F157" s="29">
        <v>15</v>
      </c>
      <c r="G157" s="6" t="s">
        <v>39</v>
      </c>
      <c r="H157" s="21">
        <v>2.5</v>
      </c>
      <c r="I157" s="21">
        <v>2.5</v>
      </c>
      <c r="J157" s="21">
        <f t="shared" si="28"/>
        <v>5</v>
      </c>
      <c r="K157" s="21">
        <f t="shared" si="29"/>
        <v>75</v>
      </c>
      <c r="L157" s="21">
        <f t="shared" si="30"/>
        <v>97.5</v>
      </c>
    </row>
    <row r="158" spans="4:12">
      <c r="E158" s="23" t="s">
        <v>124</v>
      </c>
      <c r="F158" s="29"/>
      <c r="J158" s="21">
        <f t="shared" si="28"/>
        <v>0</v>
      </c>
      <c r="K158" s="21">
        <f t="shared" si="29"/>
        <v>0</v>
      </c>
      <c r="L158" s="21">
        <f t="shared" si="30"/>
        <v>0</v>
      </c>
    </row>
    <row r="159" spans="4:12">
      <c r="E159" s="23" t="s">
        <v>125</v>
      </c>
      <c r="F159" s="29">
        <v>1</v>
      </c>
      <c r="G159" s="6" t="s">
        <v>39</v>
      </c>
      <c r="H159" s="21">
        <v>2.5</v>
      </c>
      <c r="I159" s="21">
        <v>2.5</v>
      </c>
      <c r="J159" s="21">
        <f t="shared" ref="J159" si="31">H159+I159</f>
        <v>5</v>
      </c>
      <c r="K159" s="21">
        <f t="shared" si="29"/>
        <v>5</v>
      </c>
      <c r="L159" s="21">
        <f t="shared" si="30"/>
        <v>6.5</v>
      </c>
    </row>
    <row r="160" spans="4:12">
      <c r="E160" s="23" t="s">
        <v>127</v>
      </c>
      <c r="F160" s="29"/>
      <c r="J160" s="21">
        <f t="shared" si="28"/>
        <v>0</v>
      </c>
      <c r="K160" s="21">
        <f t="shared" si="29"/>
        <v>0</v>
      </c>
      <c r="L160" s="21">
        <f t="shared" si="30"/>
        <v>0</v>
      </c>
    </row>
    <row r="161" spans="4:12">
      <c r="E161" s="23" t="s">
        <v>93</v>
      </c>
      <c r="F161" s="29">
        <v>3</v>
      </c>
      <c r="G161" s="6" t="s">
        <v>39</v>
      </c>
      <c r="H161" s="21">
        <v>2.5</v>
      </c>
      <c r="I161" s="21">
        <v>2.5</v>
      </c>
      <c r="J161" s="21">
        <f t="shared" ref="J161" si="32">H161+I161</f>
        <v>5</v>
      </c>
      <c r="K161" s="21">
        <f t="shared" si="29"/>
        <v>15</v>
      </c>
      <c r="L161" s="21">
        <f t="shared" si="30"/>
        <v>19.5</v>
      </c>
    </row>
    <row r="162" spans="4:12">
      <c r="E162" s="23" t="s">
        <v>92</v>
      </c>
      <c r="F162" s="29"/>
      <c r="J162" s="21">
        <f t="shared" si="28"/>
        <v>0</v>
      </c>
      <c r="K162" s="21">
        <f t="shared" si="29"/>
        <v>0</v>
      </c>
      <c r="L162" s="21">
        <f t="shared" si="30"/>
        <v>0</v>
      </c>
    </row>
    <row r="163" spans="4:12">
      <c r="D163" s="21" t="s">
        <v>160</v>
      </c>
      <c r="E163" s="23" t="s">
        <v>93</v>
      </c>
      <c r="F163" s="29">
        <v>45</v>
      </c>
      <c r="G163" s="6" t="s">
        <v>40</v>
      </c>
      <c r="H163" s="21">
        <v>6.7</v>
      </c>
      <c r="I163" s="21">
        <v>9.85</v>
      </c>
      <c r="J163" s="21">
        <f t="shared" si="28"/>
        <v>16.55</v>
      </c>
      <c r="K163" s="21">
        <f t="shared" si="29"/>
        <v>744.75</v>
      </c>
      <c r="L163" s="21">
        <f t="shared" si="30"/>
        <v>968.17500000000007</v>
      </c>
    </row>
    <row r="164" spans="4:12">
      <c r="E164" s="23" t="s">
        <v>128</v>
      </c>
      <c r="F164" s="29"/>
      <c r="J164" s="21">
        <f t="shared" si="28"/>
        <v>0</v>
      </c>
      <c r="K164" s="21">
        <f t="shared" si="29"/>
        <v>0</v>
      </c>
      <c r="L164" s="21">
        <f t="shared" si="30"/>
        <v>0</v>
      </c>
    </row>
    <row r="165" spans="4:12">
      <c r="E165" s="23" t="s">
        <v>93</v>
      </c>
      <c r="F165" s="29">
        <v>2</v>
      </c>
      <c r="G165" s="6" t="s">
        <v>39</v>
      </c>
      <c r="H165" s="21">
        <v>3</v>
      </c>
      <c r="I165" s="21">
        <v>3</v>
      </c>
      <c r="J165" s="21">
        <f t="shared" si="28"/>
        <v>6</v>
      </c>
      <c r="K165" s="21">
        <f t="shared" si="29"/>
        <v>12</v>
      </c>
      <c r="L165" s="21">
        <f t="shared" si="30"/>
        <v>15.600000000000001</v>
      </c>
    </row>
    <row r="166" spans="4:12">
      <c r="E166" s="23" t="s">
        <v>129</v>
      </c>
      <c r="F166" s="29"/>
      <c r="J166" s="21">
        <f t="shared" si="28"/>
        <v>0</v>
      </c>
      <c r="K166" s="21">
        <f t="shared" si="29"/>
        <v>0</v>
      </c>
      <c r="L166" s="21">
        <f t="shared" si="30"/>
        <v>0</v>
      </c>
    </row>
    <row r="167" spans="4:12">
      <c r="E167" s="23" t="s">
        <v>130</v>
      </c>
      <c r="F167" s="29"/>
      <c r="J167" s="21">
        <f t="shared" si="28"/>
        <v>0</v>
      </c>
      <c r="K167" s="21">
        <f t="shared" si="29"/>
        <v>0</v>
      </c>
      <c r="L167" s="21">
        <f t="shared" si="30"/>
        <v>0</v>
      </c>
    </row>
    <row r="168" spans="4:12">
      <c r="E168" s="23" t="s">
        <v>126</v>
      </c>
      <c r="F168" s="29">
        <v>1</v>
      </c>
      <c r="G168" s="6" t="s">
        <v>39</v>
      </c>
      <c r="H168" s="21">
        <v>5</v>
      </c>
      <c r="I168" s="21">
        <v>3</v>
      </c>
      <c r="J168" s="21">
        <f t="shared" si="28"/>
        <v>8</v>
      </c>
      <c r="K168" s="21">
        <f t="shared" si="29"/>
        <v>8</v>
      </c>
      <c r="L168" s="21">
        <f t="shared" si="30"/>
        <v>10.4</v>
      </c>
    </row>
    <row r="169" spans="4:12">
      <c r="E169" s="23" t="s">
        <v>131</v>
      </c>
      <c r="F169" s="29"/>
      <c r="J169" s="21">
        <f t="shared" si="28"/>
        <v>0</v>
      </c>
      <c r="K169" s="21">
        <f t="shared" si="29"/>
        <v>0</v>
      </c>
      <c r="L169" s="21">
        <f t="shared" si="30"/>
        <v>0</v>
      </c>
    </row>
    <row r="170" spans="4:12">
      <c r="E170" s="23" t="s">
        <v>132</v>
      </c>
      <c r="F170" s="29">
        <v>2</v>
      </c>
      <c r="G170" s="6" t="s">
        <v>39</v>
      </c>
      <c r="H170" s="21">
        <v>5</v>
      </c>
      <c r="I170" s="21">
        <v>3</v>
      </c>
      <c r="J170" s="21">
        <f t="shared" si="28"/>
        <v>8</v>
      </c>
      <c r="K170" s="21">
        <f t="shared" si="29"/>
        <v>16</v>
      </c>
      <c r="L170" s="21">
        <f t="shared" si="30"/>
        <v>20.8</v>
      </c>
    </row>
    <row r="171" spans="4:12">
      <c r="E171" s="23" t="s">
        <v>133</v>
      </c>
      <c r="F171" s="29"/>
      <c r="J171" s="21">
        <f t="shared" si="28"/>
        <v>0</v>
      </c>
      <c r="K171" s="21">
        <f t="shared" si="29"/>
        <v>0</v>
      </c>
      <c r="L171" s="21">
        <f t="shared" si="30"/>
        <v>0</v>
      </c>
    </row>
    <row r="172" spans="4:12">
      <c r="E172" s="23" t="s">
        <v>117</v>
      </c>
      <c r="F172" s="29">
        <v>2</v>
      </c>
      <c r="G172" s="6" t="s">
        <v>39</v>
      </c>
      <c r="H172" s="21">
        <v>2.5</v>
      </c>
      <c r="I172" s="21">
        <v>2</v>
      </c>
      <c r="J172" s="21">
        <f t="shared" si="28"/>
        <v>4.5</v>
      </c>
      <c r="K172" s="21">
        <f t="shared" si="29"/>
        <v>9</v>
      </c>
      <c r="L172" s="21">
        <f t="shared" si="30"/>
        <v>11.700000000000001</v>
      </c>
    </row>
    <row r="173" spans="4:12">
      <c r="E173" s="23" t="s">
        <v>134</v>
      </c>
      <c r="F173" s="29"/>
      <c r="J173" s="21">
        <f t="shared" si="28"/>
        <v>0</v>
      </c>
      <c r="K173" s="21">
        <f t="shared" si="29"/>
        <v>0</v>
      </c>
      <c r="L173" s="21">
        <f t="shared" si="30"/>
        <v>0</v>
      </c>
    </row>
    <row r="174" spans="4:12">
      <c r="E174" s="23" t="s">
        <v>135</v>
      </c>
      <c r="F174" s="29">
        <v>1</v>
      </c>
      <c r="G174" s="6" t="s">
        <v>39</v>
      </c>
      <c r="H174" s="21">
        <v>3</v>
      </c>
      <c r="I174" s="21">
        <v>3</v>
      </c>
      <c r="J174" s="21">
        <f t="shared" si="28"/>
        <v>6</v>
      </c>
      <c r="K174" s="21">
        <f t="shared" si="29"/>
        <v>6</v>
      </c>
      <c r="L174" s="21">
        <f t="shared" si="30"/>
        <v>7.8000000000000007</v>
      </c>
    </row>
    <row r="175" spans="4:12">
      <c r="E175" s="15"/>
      <c r="F175" s="3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55"/>
  <sheetViews>
    <sheetView workbookViewId="0">
      <selection activeCell="J13" sqref="J13"/>
    </sheetView>
  </sheetViews>
  <sheetFormatPr defaultRowHeight="15"/>
  <cols>
    <col min="6" max="6" width="22.85546875" customWidth="1"/>
    <col min="8" max="8" width="27" customWidth="1"/>
  </cols>
  <sheetData>
    <row r="2" spans="1:1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>
      <c r="A3" s="92" t="s">
        <v>286</v>
      </c>
      <c r="B3" s="92"/>
      <c r="C3" s="92"/>
      <c r="D3" s="92"/>
      <c r="E3" s="92"/>
      <c r="F3" s="92"/>
      <c r="G3" s="92"/>
      <c r="H3" s="92"/>
      <c r="I3" s="106"/>
      <c r="J3" s="106"/>
      <c r="K3" s="106"/>
      <c r="L3" s="106"/>
    </row>
    <row r="4" spans="1:12">
      <c r="A4" s="92" t="s">
        <v>287</v>
      </c>
      <c r="B4" s="92" t="s">
        <v>288</v>
      </c>
      <c r="C4" s="92" t="s">
        <v>289</v>
      </c>
      <c r="D4" s="92" t="s">
        <v>290</v>
      </c>
      <c r="E4" s="92" t="s">
        <v>291</v>
      </c>
      <c r="F4" s="92" t="s">
        <v>292</v>
      </c>
      <c r="G4" s="92" t="s">
        <v>293</v>
      </c>
      <c r="H4" s="92" t="s">
        <v>294</v>
      </c>
      <c r="I4" s="107"/>
      <c r="J4" s="107"/>
      <c r="K4" s="107"/>
      <c r="L4" s="22"/>
    </row>
    <row r="5" spans="1:12">
      <c r="A5" s="92"/>
      <c r="B5" s="92"/>
      <c r="C5" s="92" t="s">
        <v>295</v>
      </c>
      <c r="D5" s="92" t="s">
        <v>295</v>
      </c>
      <c r="E5" s="92" t="s">
        <v>296</v>
      </c>
      <c r="F5" s="92"/>
      <c r="G5" s="92" t="s">
        <v>297</v>
      </c>
      <c r="H5" s="92"/>
      <c r="I5" s="41"/>
      <c r="J5" s="41"/>
      <c r="K5" s="41"/>
      <c r="L5" s="22"/>
    </row>
    <row r="6" spans="1:12">
      <c r="A6" s="92" t="s">
        <v>298</v>
      </c>
      <c r="B6" s="92">
        <v>2</v>
      </c>
      <c r="C6" s="66">
        <v>40</v>
      </c>
      <c r="D6" s="66">
        <v>100</v>
      </c>
      <c r="E6" s="110">
        <f>B6*C6*D6/10000</f>
        <v>0.8</v>
      </c>
      <c r="F6" s="66" t="s">
        <v>299</v>
      </c>
      <c r="G6" s="92">
        <v>4</v>
      </c>
      <c r="H6" s="66"/>
      <c r="I6" s="22"/>
      <c r="J6" s="22"/>
      <c r="K6" s="22"/>
      <c r="L6" s="22"/>
    </row>
    <row r="7" spans="1:12">
      <c r="A7" s="92" t="s">
        <v>300</v>
      </c>
      <c r="B7" s="92">
        <v>1</v>
      </c>
      <c r="C7" s="66">
        <v>80</v>
      </c>
      <c r="D7" s="66">
        <v>100</v>
      </c>
      <c r="E7" s="110">
        <f t="shared" ref="E7:E14" si="0">B7*C7*D7/10000</f>
        <v>0.8</v>
      </c>
      <c r="F7" s="66" t="s">
        <v>299</v>
      </c>
      <c r="G7" s="92">
        <v>4</v>
      </c>
      <c r="H7" s="66"/>
      <c r="I7" s="22"/>
      <c r="J7" s="22"/>
      <c r="K7" s="22"/>
      <c r="L7" s="22"/>
    </row>
    <row r="8" spans="1:12">
      <c r="A8" s="92" t="s">
        <v>301</v>
      </c>
      <c r="B8" s="92">
        <v>2</v>
      </c>
      <c r="C8" s="66">
        <v>200</v>
      </c>
      <c r="D8" s="66">
        <v>100</v>
      </c>
      <c r="E8" s="110">
        <f t="shared" si="0"/>
        <v>4</v>
      </c>
      <c r="F8" s="66" t="s">
        <v>299</v>
      </c>
      <c r="G8" s="92">
        <v>4</v>
      </c>
      <c r="H8" s="66"/>
      <c r="I8" s="22"/>
      <c r="J8" s="22"/>
      <c r="K8" s="22"/>
      <c r="L8" s="22"/>
    </row>
    <row r="9" spans="1:12">
      <c r="A9" s="92" t="s">
        <v>302</v>
      </c>
      <c r="B9" s="92">
        <v>5</v>
      </c>
      <c r="C9" s="66">
        <v>100</v>
      </c>
      <c r="D9" s="66">
        <v>100</v>
      </c>
      <c r="E9" s="110">
        <f t="shared" si="0"/>
        <v>5</v>
      </c>
      <c r="F9" s="66" t="s">
        <v>299</v>
      </c>
      <c r="G9" s="92">
        <v>4</v>
      </c>
      <c r="H9" s="66"/>
      <c r="I9" s="22"/>
      <c r="J9" s="22"/>
      <c r="K9" s="22"/>
      <c r="L9" s="22"/>
    </row>
    <row r="10" spans="1:12">
      <c r="A10" s="92" t="s">
        <v>303</v>
      </c>
      <c r="B10" s="92">
        <v>1</v>
      </c>
      <c r="C10" s="66">
        <v>150</v>
      </c>
      <c r="D10" s="66">
        <v>60</v>
      </c>
      <c r="E10" s="110">
        <f t="shared" si="0"/>
        <v>0.9</v>
      </c>
      <c r="F10" s="66" t="s">
        <v>299</v>
      </c>
      <c r="G10" s="92">
        <v>4</v>
      </c>
      <c r="H10" s="66"/>
      <c r="I10" s="22"/>
      <c r="J10" s="22"/>
      <c r="K10" s="22"/>
      <c r="L10" s="22"/>
    </row>
    <row r="11" spans="1:12">
      <c r="A11" s="92" t="s">
        <v>304</v>
      </c>
      <c r="B11" s="92">
        <v>4</v>
      </c>
      <c r="C11" s="66">
        <v>60</v>
      </c>
      <c r="D11" s="66">
        <v>60</v>
      </c>
      <c r="E11" s="110">
        <f t="shared" si="0"/>
        <v>1.44</v>
      </c>
      <c r="F11" s="66" t="s">
        <v>299</v>
      </c>
      <c r="G11" s="92">
        <v>4</v>
      </c>
      <c r="H11" s="66"/>
      <c r="I11" s="22"/>
      <c r="J11" s="72">
        <f>SUM(E6:E11)</f>
        <v>12.94</v>
      </c>
      <c r="K11" s="22"/>
      <c r="L11" s="22"/>
    </row>
    <row r="12" spans="1:12">
      <c r="A12" s="92" t="s">
        <v>305</v>
      </c>
      <c r="B12" s="92">
        <v>1</v>
      </c>
      <c r="C12" s="66">
        <v>20</v>
      </c>
      <c r="D12" s="66">
        <v>100</v>
      </c>
      <c r="E12" s="110">
        <f t="shared" si="0"/>
        <v>0.2</v>
      </c>
      <c r="F12" s="66" t="s">
        <v>316</v>
      </c>
      <c r="G12" s="92">
        <v>4</v>
      </c>
      <c r="H12" s="66" t="s">
        <v>318</v>
      </c>
      <c r="I12" s="22"/>
      <c r="J12" s="72">
        <f>SUM(E12:E13)</f>
        <v>0.7</v>
      </c>
      <c r="K12" s="22"/>
      <c r="L12" s="22"/>
    </row>
    <row r="13" spans="1:12">
      <c r="A13" s="92" t="s">
        <v>306</v>
      </c>
      <c r="B13" s="92">
        <v>1</v>
      </c>
      <c r="C13" s="66">
        <v>50</v>
      </c>
      <c r="D13" s="66">
        <v>100</v>
      </c>
      <c r="E13" s="110">
        <f t="shared" si="0"/>
        <v>0.5</v>
      </c>
      <c r="F13" s="66" t="s">
        <v>316</v>
      </c>
      <c r="G13" s="92">
        <v>4</v>
      </c>
      <c r="H13" s="66" t="s">
        <v>318</v>
      </c>
      <c r="I13" s="22"/>
      <c r="J13" s="22"/>
      <c r="K13" s="22"/>
      <c r="L13" s="22"/>
    </row>
    <row r="14" spans="1:12">
      <c r="A14" s="92" t="s">
        <v>307</v>
      </c>
      <c r="B14" s="92">
        <v>3</v>
      </c>
      <c r="C14" s="66">
        <v>100</v>
      </c>
      <c r="D14" s="66">
        <v>100</v>
      </c>
      <c r="E14" s="110">
        <f t="shared" si="0"/>
        <v>3</v>
      </c>
      <c r="F14" s="66" t="s">
        <v>317</v>
      </c>
      <c r="G14" s="92">
        <v>4</v>
      </c>
      <c r="H14" s="66" t="s">
        <v>319</v>
      </c>
      <c r="I14" s="22"/>
      <c r="J14" s="22"/>
      <c r="K14" s="22"/>
      <c r="L14" s="22"/>
    </row>
    <row r="15" spans="1:12">
      <c r="A15" s="92"/>
      <c r="B15" s="92"/>
      <c r="C15" s="66"/>
      <c r="D15" s="66"/>
      <c r="E15" s="110">
        <f>SUM(E6:E14)</f>
        <v>16.64</v>
      </c>
      <c r="F15" s="66"/>
      <c r="G15" s="92"/>
      <c r="H15" s="92"/>
      <c r="I15" s="22"/>
      <c r="J15" s="105"/>
      <c r="K15" s="105"/>
      <c r="L15" s="22"/>
    </row>
    <row r="16" spans="1:12">
      <c r="A16" s="86"/>
      <c r="B16" s="41"/>
      <c r="C16" s="22"/>
      <c r="D16" s="22"/>
      <c r="E16" s="108"/>
      <c r="F16" s="22"/>
      <c r="G16" s="41"/>
      <c r="H16" s="112"/>
      <c r="I16" s="22"/>
      <c r="J16" s="105"/>
      <c r="K16" s="105"/>
      <c r="L16" s="22"/>
    </row>
    <row r="17" spans="1:12">
      <c r="A17" s="92" t="s">
        <v>308</v>
      </c>
      <c r="B17" s="92"/>
      <c r="C17" s="92"/>
      <c r="D17" s="92"/>
      <c r="E17" s="92"/>
      <c r="F17" s="92"/>
      <c r="G17" s="92"/>
      <c r="H17" s="92"/>
      <c r="I17" s="106"/>
      <c r="J17" s="106"/>
      <c r="K17" s="106"/>
      <c r="L17" s="106"/>
    </row>
    <row r="18" spans="1:12">
      <c r="A18" s="92" t="s">
        <v>287</v>
      </c>
      <c r="B18" s="92" t="s">
        <v>288</v>
      </c>
      <c r="C18" s="92" t="s">
        <v>289</v>
      </c>
      <c r="D18" s="92" t="s">
        <v>290</v>
      </c>
      <c r="E18" s="92" t="s">
        <v>291</v>
      </c>
      <c r="F18" s="92" t="s">
        <v>292</v>
      </c>
      <c r="G18" s="92" t="s">
        <v>294</v>
      </c>
      <c r="H18" s="92"/>
      <c r="I18" s="107"/>
      <c r="J18" s="107"/>
      <c r="K18" s="22"/>
      <c r="L18" s="22"/>
    </row>
    <row r="19" spans="1:12">
      <c r="A19" s="92"/>
      <c r="B19" s="92"/>
      <c r="C19" s="92" t="s">
        <v>295</v>
      </c>
      <c r="D19" s="92" t="s">
        <v>295</v>
      </c>
      <c r="E19" s="92" t="s">
        <v>296</v>
      </c>
      <c r="F19" s="92"/>
      <c r="G19" s="92"/>
      <c r="H19" s="92"/>
      <c r="I19" s="41"/>
      <c r="J19" s="41"/>
      <c r="K19" s="22"/>
      <c r="L19" s="22"/>
    </row>
    <row r="20" spans="1:12">
      <c r="A20" s="92" t="s">
        <v>309</v>
      </c>
      <c r="B20" s="92">
        <v>8</v>
      </c>
      <c r="C20" s="92">
        <v>80</v>
      </c>
      <c r="D20" s="92">
        <v>210</v>
      </c>
      <c r="E20" s="111">
        <f>2.1*0.8*B20</f>
        <v>13.440000000000001</v>
      </c>
      <c r="F20" s="66" t="s">
        <v>310</v>
      </c>
      <c r="G20" s="113" t="s">
        <v>321</v>
      </c>
      <c r="H20" s="113"/>
      <c r="I20" s="22"/>
      <c r="J20" s="22"/>
      <c r="K20" s="22"/>
      <c r="L20" s="22"/>
    </row>
    <row r="21" spans="1:12">
      <c r="A21" s="92" t="s">
        <v>320</v>
      </c>
      <c r="B21" s="92">
        <v>3</v>
      </c>
      <c r="C21" s="92">
        <v>80</v>
      </c>
      <c r="D21" s="92">
        <v>210</v>
      </c>
      <c r="E21" s="111">
        <f>2.1*0.8*B21</f>
        <v>5.0400000000000009</v>
      </c>
      <c r="F21" s="66" t="s">
        <v>312</v>
      </c>
      <c r="G21" s="113" t="s">
        <v>322</v>
      </c>
      <c r="H21" s="113"/>
      <c r="I21" s="22"/>
      <c r="J21" s="22"/>
      <c r="K21" s="22"/>
      <c r="L21" s="22"/>
    </row>
    <row r="22" spans="1:12">
      <c r="A22" s="41"/>
      <c r="B22" s="41"/>
      <c r="C22" s="41"/>
      <c r="D22" s="41"/>
      <c r="E22" s="109"/>
      <c r="F22" s="22"/>
      <c r="G22" s="41"/>
      <c r="H22" s="22"/>
      <c r="I22" s="22"/>
      <c r="J22" s="22"/>
      <c r="K22" s="22"/>
      <c r="L22" s="22"/>
    </row>
    <row r="23" spans="1:1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</row>
    <row r="29" spans="1:1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EDITORA_PROEC</vt:lpstr>
      <vt:lpstr>CRONOGRAMA</vt:lpstr>
      <vt:lpstr>ele_esg_agua</vt:lpstr>
      <vt:lpstr>ESQUADRIAS</vt:lpstr>
      <vt:lpstr>CRONOGRAMA!Area_de_impressao</vt:lpstr>
      <vt:lpstr>EDITORA_PROEC!Area_de_impressao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Lincon</dc:creator>
  <cp:lastModifiedBy>User</cp:lastModifiedBy>
  <cp:lastPrinted>2018-08-27T19:23:08Z</cp:lastPrinted>
  <dcterms:created xsi:type="dcterms:W3CDTF">2018-03-16T04:09:48Z</dcterms:created>
  <dcterms:modified xsi:type="dcterms:W3CDTF">2018-08-27T20:05:15Z</dcterms:modified>
</cp:coreProperties>
</file>