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2835" windowHeight="7485" activeTab="1"/>
  </bookViews>
  <sheets>
    <sheet name="CRONOGRAMA FIS_FIN" sheetId="7" r:id="rId1"/>
    <sheet name="SALA GEO_ORÇAMENTO" sheetId="1" r:id="rId2"/>
    <sheet name="ANEXO RAMPA_CCP CENTRO INFERIOR" sheetId="4" state="hidden" r:id="rId3"/>
    <sheet name="WC_2_alunos CCP CENTRO_SUPERIOR" sheetId="3" state="hidden" r:id="rId4"/>
  </sheets>
  <definedNames>
    <definedName name="_xlnm.Print_Area" localSheetId="2">'ANEXO RAMPA_CCP CENTRO INFERIOR'!$A$1:$I$114</definedName>
    <definedName name="_xlnm.Print_Area" localSheetId="0">'CRONOGRAMA FIS_FIN'!$A$1:$I$30</definedName>
    <definedName name="_xlnm.Print_Area" localSheetId="1">'SALA GEO_ORÇAMENTO'!$A$1:$I$72</definedName>
    <definedName name="_xlnm.Print_Area" localSheetId="3">'WC_2_alunos CCP CENTRO_SUPERIOR'!$A$1:$I$118</definedName>
  </definedNames>
  <calcPr calcId="125725"/>
</workbook>
</file>

<file path=xl/calcChain.xml><?xml version="1.0" encoding="utf-8"?>
<calcChain xmlns="http://schemas.openxmlformats.org/spreadsheetml/2006/main">
  <c r="H55" i="1"/>
  <c r="C25" i="7"/>
  <c r="G15"/>
  <c r="G12"/>
  <c r="C17"/>
  <c r="G17" s="1"/>
  <c r="B17"/>
  <c r="B16"/>
  <c r="C15"/>
  <c r="E15" s="1"/>
  <c r="B15"/>
  <c r="B14"/>
  <c r="B13"/>
  <c r="C12"/>
  <c r="B12"/>
  <c r="G7"/>
  <c r="B7"/>
  <c r="G53" i="1"/>
  <c r="H53" s="1"/>
  <c r="G32"/>
  <c r="H32" s="1"/>
  <c r="G31"/>
  <c r="H31" s="1"/>
  <c r="G25"/>
  <c r="H25" s="1"/>
  <c r="G34"/>
  <c r="H34" s="1"/>
  <c r="G30"/>
  <c r="H30" s="1"/>
  <c r="H29"/>
  <c r="G49"/>
  <c r="H49" s="1"/>
  <c r="E52"/>
  <c r="G52" s="1"/>
  <c r="H52" s="1"/>
  <c r="G70"/>
  <c r="H70" s="1"/>
  <c r="E68"/>
  <c r="G68" s="1"/>
  <c r="H68" s="1"/>
  <c r="E67"/>
  <c r="G67" s="1"/>
  <c r="H67" s="1"/>
  <c r="G66"/>
  <c r="H66" s="1"/>
  <c r="G40"/>
  <c r="H40" s="1"/>
  <c r="H44"/>
  <c r="H50"/>
  <c r="H51"/>
  <c r="H41"/>
  <c r="G46"/>
  <c r="H46" s="1"/>
  <c r="G45"/>
  <c r="H45" s="1"/>
  <c r="G42"/>
  <c r="H42" s="1"/>
  <c r="H60"/>
  <c r="G62"/>
  <c r="H62" s="1"/>
  <c r="E61"/>
  <c r="G61" s="1"/>
  <c r="H61" s="1"/>
  <c r="G59"/>
  <c r="H59" s="1"/>
  <c r="G27"/>
  <c r="H27" s="1"/>
  <c r="G26"/>
  <c r="H26" s="1"/>
  <c r="G24"/>
  <c r="H24" s="1"/>
  <c r="G22"/>
  <c r="H22" s="1"/>
  <c r="E17" i="7" l="1"/>
  <c r="G14"/>
  <c r="E13"/>
  <c r="I44" i="1"/>
  <c r="I38"/>
  <c r="C14" i="7" s="1"/>
  <c r="E14" s="1"/>
  <c r="I48" i="1"/>
  <c r="C16" i="7" s="1"/>
  <c r="H63" i="1"/>
  <c r="F35" s="1"/>
  <c r="G35" s="1"/>
  <c r="H35" s="1"/>
  <c r="I29" s="1"/>
  <c r="C13" i="7" s="1"/>
  <c r="C20" s="1"/>
  <c r="H72" i="1"/>
  <c r="F36" s="1"/>
  <c r="G36" s="1"/>
  <c r="H36" s="1"/>
  <c r="I21"/>
  <c r="I20" i="7"/>
  <c r="G13"/>
  <c r="E16" l="1"/>
  <c r="G16"/>
  <c r="G20" s="1"/>
  <c r="I56" i="1"/>
  <c r="I18"/>
  <c r="D22" i="7"/>
  <c r="F6" i="1" l="1"/>
  <c r="G8" i="7"/>
  <c r="F22"/>
  <c r="H22" s="1"/>
  <c r="I53" i="3" l="1"/>
  <c r="H33"/>
  <c r="H30"/>
  <c r="I27"/>
  <c r="G27"/>
  <c r="H27" s="1"/>
  <c r="H61"/>
  <c r="I61" s="1"/>
  <c r="G61"/>
  <c r="H117"/>
  <c r="H116"/>
  <c r="G117"/>
  <c r="G116"/>
  <c r="G55"/>
  <c r="H55" s="1"/>
  <c r="G115" l="1"/>
  <c r="H58" s="1"/>
  <c r="I58" s="1"/>
  <c r="I1" i="4"/>
  <c r="G46"/>
  <c r="H46" s="1"/>
  <c r="E45"/>
  <c r="G45" s="1"/>
  <c r="H45" s="1"/>
  <c r="G58"/>
  <c r="H58" s="1"/>
  <c r="G59"/>
  <c r="H59" s="1"/>
  <c r="G60"/>
  <c r="H60" s="1"/>
  <c r="G61"/>
  <c r="H61" s="1"/>
  <c r="G62"/>
  <c r="H62" s="1"/>
  <c r="G63"/>
  <c r="H63" s="1"/>
  <c r="G64"/>
  <c r="H64" s="1"/>
  <c r="G65"/>
  <c r="H65" s="1"/>
  <c r="G66"/>
  <c r="H66" s="1"/>
  <c r="G67"/>
  <c r="H67" s="1"/>
  <c r="G68"/>
  <c r="H68" s="1"/>
  <c r="G69"/>
  <c r="H69" s="1"/>
  <c r="G70"/>
  <c r="H70" s="1"/>
  <c r="G71"/>
  <c r="H71" s="1"/>
  <c r="G72"/>
  <c r="H72" s="1"/>
  <c r="G73"/>
  <c r="H73" s="1"/>
  <c r="G74"/>
  <c r="H74" s="1"/>
  <c r="G75"/>
  <c r="H75" s="1"/>
  <c r="G76"/>
  <c r="H76" s="1"/>
  <c r="G77"/>
  <c r="H77" s="1"/>
  <c r="G78"/>
  <c r="H78" s="1"/>
  <c r="G79"/>
  <c r="H79" s="1"/>
  <c r="G80"/>
  <c r="H80" s="1"/>
  <c r="G81"/>
  <c r="H81" s="1"/>
  <c r="G82"/>
  <c r="H82" s="1"/>
  <c r="G83"/>
  <c r="H83" s="1"/>
  <c r="G85"/>
  <c r="H85" s="1"/>
  <c r="G86"/>
  <c r="H86" s="1"/>
  <c r="G87"/>
  <c r="H87" s="1"/>
  <c r="G88"/>
  <c r="H88" s="1"/>
  <c r="G89"/>
  <c r="H89" s="1"/>
  <c r="G90"/>
  <c r="H90" s="1"/>
  <c r="G91"/>
  <c r="H91" s="1"/>
  <c r="G92"/>
  <c r="H92" s="1"/>
  <c r="G93"/>
  <c r="H93" s="1"/>
  <c r="G94"/>
  <c r="H94" s="1"/>
  <c r="G95"/>
  <c r="H95" s="1"/>
  <c r="G96"/>
  <c r="H96" s="1"/>
  <c r="G97"/>
  <c r="H97" s="1"/>
  <c r="G98"/>
  <c r="H98" s="1"/>
  <c r="G99"/>
  <c r="H99" s="1"/>
  <c r="G100"/>
  <c r="H100" s="1"/>
  <c r="G101"/>
  <c r="H101" s="1"/>
  <c r="G102"/>
  <c r="H102" s="1"/>
  <c r="G103"/>
  <c r="H103" s="1"/>
  <c r="G104"/>
  <c r="H104" s="1"/>
  <c r="G105"/>
  <c r="H105" s="1"/>
  <c r="G106"/>
  <c r="H106" s="1"/>
  <c r="G107"/>
  <c r="H107" s="1"/>
  <c r="G108"/>
  <c r="H108" s="1"/>
  <c r="G109"/>
  <c r="H109" s="1"/>
  <c r="G110"/>
  <c r="H110" s="1"/>
  <c r="G111"/>
  <c r="H111" s="1"/>
  <c r="G112"/>
  <c r="H112" s="1"/>
  <c r="G113"/>
  <c r="H113" s="1"/>
  <c r="G114"/>
  <c r="H114" s="1"/>
  <c r="G84" l="1"/>
  <c r="I25" s="1"/>
  <c r="G34"/>
  <c r="H34" s="1"/>
  <c r="G32"/>
  <c r="H32" s="1"/>
  <c r="G30"/>
  <c r="H30" s="1"/>
  <c r="G28"/>
  <c r="H28" s="1"/>
  <c r="E21"/>
  <c r="G57"/>
  <c r="H57" s="1"/>
  <c r="G56"/>
  <c r="H56" s="1"/>
  <c r="G55"/>
  <c r="H55" s="1"/>
  <c r="G44"/>
  <c r="H44" s="1"/>
  <c r="G43"/>
  <c r="H43" s="1"/>
  <c r="G41"/>
  <c r="H41" s="1"/>
  <c r="G40"/>
  <c r="H40" s="1"/>
  <c r="G39"/>
  <c r="H39" s="1"/>
  <c r="G35"/>
  <c r="H35" s="1"/>
  <c r="G33"/>
  <c r="H33" s="1"/>
  <c r="G20"/>
  <c r="H20" s="1"/>
  <c r="G19"/>
  <c r="H19" s="1"/>
  <c r="G18"/>
  <c r="H18" s="1"/>
  <c r="G71" i="3"/>
  <c r="H71" s="1"/>
  <c r="G72"/>
  <c r="H72" s="1"/>
  <c r="G73"/>
  <c r="H73" s="1"/>
  <c r="G74"/>
  <c r="H74" s="1"/>
  <c r="G75"/>
  <c r="H75" s="1"/>
  <c r="G76"/>
  <c r="H76" s="1"/>
  <c r="G77"/>
  <c r="H77" s="1"/>
  <c r="G78"/>
  <c r="H78" s="1"/>
  <c r="G79"/>
  <c r="H79" s="1"/>
  <c r="G80"/>
  <c r="H80" s="1"/>
  <c r="G83"/>
  <c r="H83" s="1"/>
  <c r="G84"/>
  <c r="H84" s="1"/>
  <c r="G85"/>
  <c r="H85" s="1"/>
  <c r="G86"/>
  <c r="H86" s="1"/>
  <c r="G87"/>
  <c r="H87" s="1"/>
  <c r="G88"/>
  <c r="H88" s="1"/>
  <c r="G89"/>
  <c r="H89" s="1"/>
  <c r="G90"/>
  <c r="H90" s="1"/>
  <c r="G91"/>
  <c r="H91" s="1"/>
  <c r="G92"/>
  <c r="H92" s="1"/>
  <c r="G93"/>
  <c r="H93" s="1"/>
  <c r="G94"/>
  <c r="H94" s="1"/>
  <c r="G95"/>
  <c r="H95" s="1"/>
  <c r="G96"/>
  <c r="H96" s="1"/>
  <c r="G97"/>
  <c r="H97" s="1"/>
  <c r="G98"/>
  <c r="H98" s="1"/>
  <c r="G99"/>
  <c r="H99" s="1"/>
  <c r="G100"/>
  <c r="H100" s="1"/>
  <c r="G101"/>
  <c r="H101" s="1"/>
  <c r="G102"/>
  <c r="H102" s="1"/>
  <c r="G103"/>
  <c r="H103" s="1"/>
  <c r="G104"/>
  <c r="H104" s="1"/>
  <c r="G105"/>
  <c r="H105" s="1"/>
  <c r="G106"/>
  <c r="H106" s="1"/>
  <c r="G107"/>
  <c r="H107" s="1"/>
  <c r="G108"/>
  <c r="H108" s="1"/>
  <c r="G109"/>
  <c r="H109" s="1"/>
  <c r="G110"/>
  <c r="H110" s="1"/>
  <c r="G111"/>
  <c r="H111" s="1"/>
  <c r="G112"/>
  <c r="H112" s="1"/>
  <c r="H70"/>
  <c r="G70"/>
  <c r="F50"/>
  <c r="G50" s="1"/>
  <c r="H50" s="1"/>
  <c r="E43"/>
  <c r="G43" s="1"/>
  <c r="H43" s="1"/>
  <c r="G40"/>
  <c r="H40" s="1"/>
  <c r="E22"/>
  <c r="G22" s="1"/>
  <c r="H22" s="1"/>
  <c r="G54"/>
  <c r="H54" s="1"/>
  <c r="G53"/>
  <c r="H53" s="1"/>
  <c r="G49"/>
  <c r="H49" s="1"/>
  <c r="G46"/>
  <c r="H46" s="1"/>
  <c r="G44"/>
  <c r="H44" s="1"/>
  <c r="G37"/>
  <c r="H37" s="1"/>
  <c r="G24"/>
  <c r="H24" s="1"/>
  <c r="G23"/>
  <c r="H23" s="1"/>
  <c r="G21"/>
  <c r="H21" s="1"/>
  <c r="I16" l="1"/>
  <c r="G82"/>
  <c r="I30" s="1"/>
  <c r="G67"/>
  <c r="I33" s="1"/>
  <c r="G21" i="4"/>
  <c r="H21" s="1"/>
  <c r="I17" s="1"/>
  <c r="G50"/>
  <c r="I23" s="1"/>
  <c r="I13" s="1"/>
  <c r="I38"/>
  <c r="K38" i="3"/>
  <c r="I42"/>
  <c r="I48"/>
  <c r="G39"/>
  <c r="H39" s="1"/>
  <c r="I35" s="1"/>
  <c r="I20"/>
  <c r="I1" l="1"/>
  <c r="E12" i="7" l="1"/>
  <c r="E20" s="1"/>
  <c r="H21" l="1"/>
  <c r="G22"/>
  <c r="I22"/>
  <c r="E22"/>
  <c r="F21"/>
  <c r="D21"/>
  <c r="C24"/>
</calcChain>
</file>

<file path=xl/sharedStrings.xml><?xml version="1.0" encoding="utf-8"?>
<sst xmlns="http://schemas.openxmlformats.org/spreadsheetml/2006/main" count="504" uniqueCount="293">
  <si>
    <t>Lista de materiais do projeto WC  ALUNOS CCP CENTRO</t>
  </si>
  <si>
    <t>4 pç</t>
  </si>
  <si>
    <t>3 pç</t>
  </si>
  <si>
    <t>Esgoto - PVC Esgoto</t>
  </si>
  <si>
    <t>Bucha de redução longa</t>
  </si>
  <si>
    <t>50 mm - 40 mm</t>
  </si>
  <si>
    <t>2 pç</t>
  </si>
  <si>
    <t>Curva 90 curta</t>
  </si>
  <si>
    <t>40 mm</t>
  </si>
  <si>
    <t>6 pç</t>
  </si>
  <si>
    <t>50 mm</t>
  </si>
  <si>
    <t>1 pç</t>
  </si>
  <si>
    <t>Joelho 90</t>
  </si>
  <si>
    <t>100 mm</t>
  </si>
  <si>
    <t>12 pç</t>
  </si>
  <si>
    <t>5 pç</t>
  </si>
  <si>
    <t>Joelho 90 c/anel p/ esgoto secundário</t>
  </si>
  <si>
    <t>40 mm - 1.1/2"</t>
  </si>
  <si>
    <t>Luva</t>
  </si>
  <si>
    <t>8 pç</t>
  </si>
  <si>
    <t>Luva simples</t>
  </si>
  <si>
    <t>Tubo rígido c/ ponta lisa</t>
  </si>
  <si>
    <t>Pluvial - PVC Acessórios</t>
  </si>
  <si>
    <t>3/4"</t>
  </si>
  <si>
    <t>Torneira de Jardim</t>
  </si>
  <si>
    <t>25 mm x 3/4"</t>
  </si>
  <si>
    <t>25 mm - 1/2"</t>
  </si>
  <si>
    <t>Água fria - Metais</t>
  </si>
  <si>
    <t>Registro de gaveta c/ canopla cromada</t>
  </si>
  <si>
    <t>Água fria - PVC misto soldável</t>
  </si>
  <si>
    <t>Joelho de redução soldável c/ rosca</t>
  </si>
  <si>
    <t>Água fria - PVC rígido soldável</t>
  </si>
  <si>
    <t>Adapt sold.curto c/bolsa-rosca p registro</t>
  </si>
  <si>
    <t>25 mm - 3/4"</t>
  </si>
  <si>
    <t>Joelho 90º soldável</t>
  </si>
  <si>
    <t>25 mm</t>
  </si>
  <si>
    <t>Tubos</t>
  </si>
  <si>
    <t>Tê 90 soldável</t>
  </si>
  <si>
    <t>Água fria - PVC soldável azul c/ bucha latão</t>
  </si>
  <si>
    <t>Joelho de redução 90º soldável com bucha de latão</t>
  </si>
  <si>
    <t>25 mm- 1/2"</t>
  </si>
  <si>
    <t>Tê red.90 sold c/ bucha latão B central</t>
  </si>
  <si>
    <t>25 mm -1/2"</t>
  </si>
  <si>
    <t>ÍTEM</t>
  </si>
  <si>
    <t>COD</t>
  </si>
  <si>
    <t>DESCRIÇÃO</t>
  </si>
  <si>
    <t>R$/un.</t>
  </si>
  <si>
    <t>s/BDI</t>
  </si>
  <si>
    <t>c/BDI</t>
  </si>
  <si>
    <t>TOT.  ÍTEM</t>
  </si>
  <si>
    <t>TOTAL</t>
  </si>
  <si>
    <t>RETIRADAS E DEMOLIÇÕES</t>
  </si>
  <si>
    <t>1.1</t>
  </si>
  <si>
    <t>PÇ</t>
  </si>
  <si>
    <t xml:space="preserve">BDI = </t>
  </si>
  <si>
    <t xml:space="preserve"> RETIRADA DE APARELHOS SANITARIOS </t>
  </si>
  <si>
    <t>m³</t>
  </si>
  <si>
    <t>m²</t>
  </si>
  <si>
    <t xml:space="preserve">REMOCAO DE AZULEJO E SUBSTRATO DE ADERENCIA EM ARGAMASSA </t>
  </si>
  <si>
    <t>1.2</t>
  </si>
  <si>
    <t>1.3</t>
  </si>
  <si>
    <t>1.4</t>
  </si>
  <si>
    <t>REDE DE ESGOTO</t>
  </si>
  <si>
    <t>REDE DE ÁGUA FRIA</t>
  </si>
  <si>
    <t>COMPOSIÇÃO ESG. 1</t>
  </si>
  <si>
    <t>COMPOSIÇÃO HID. 1</t>
  </si>
  <si>
    <t>REVESTIMENTOS</t>
  </si>
  <si>
    <t>REVESTIMENTO DE PAREDE</t>
  </si>
  <si>
    <t>Unid.</t>
  </si>
  <si>
    <t>Qde.</t>
  </si>
  <si>
    <t>REGULARIZAÇÃO DE PISO  88470 CONTRAPISO AUTONIVELANTE, APLICADO SOBRE LAJE, NÃO ADERIDO, ESPESSURA 3CM. AF_06/2014 M2 13,99 2,85 16,84</t>
  </si>
  <si>
    <t>4.1</t>
  </si>
  <si>
    <t>4.2</t>
  </si>
  <si>
    <t xml:space="preserve">PEÇAS SANITÁRIAS E METAIS </t>
  </si>
  <si>
    <t>VASO SANITÁRIO SIFONADO COM CAIXA ACOPLADA LOUÇA BRANCA - PADRÃO MÉDIO, INCLUSO ENGATE FLEXÍVEL EM METAL CROMADO, 1/2 X 40CM - FORNECIMENTO E INSTALAÇÃO.</t>
  </si>
  <si>
    <t>pç</t>
  </si>
  <si>
    <t>74234/1</t>
  </si>
  <si>
    <t>MICTORIO SIFONADO DE LOUCA BRANCA COM PERTENCES, COM REGISTRO DE PRESSAO 1/2" COM CANOPLA CROMADA ACABAMENTO SIMPLES E CONJUNTO PARA FIXACAO - FORNECIMENTO E INSTALAÇÃO</t>
  </si>
  <si>
    <t>74229/1</t>
  </si>
  <si>
    <t>DIVISÓRIAS E PORTAS</t>
  </si>
  <si>
    <t>KIT DE PORTA DE MADEIRA PARA PINTURA, SEMI-OCA (LEVE OU MÉDIA), PADRÃO MÉDIO, 80X210CM, ESPESSURA DE 3,5CM, ITENS INCLUSOS: DOBRADIÇAS, MONTAGEM E INSTALAÇÃO DO BATENTE, FECHADURA COM EXECUÇÃO DO FURO - FORNECIMENTO E INSTALAÇÃO. AF_08/2015 (PORTA DE ENTRADA DO WC)</t>
  </si>
  <si>
    <t>74065/3</t>
  </si>
  <si>
    <t>73924/1</t>
  </si>
  <si>
    <t xml:space="preserve"> DEMOLICAO DE ALVENARIA DE ELEMENTOS CERAMICOS </t>
  </si>
  <si>
    <t>PINTURA e VIDROS</t>
  </si>
  <si>
    <t>TOTAL ORÇAMENTÁRIO</t>
  </si>
  <si>
    <t/>
  </si>
  <si>
    <t>REVESTIMENTO DE PISO</t>
  </si>
  <si>
    <t>50 mm - 1.1/2"</t>
  </si>
  <si>
    <t>Tê de redução 90 soldável</t>
  </si>
  <si>
    <t>50 mm - 25 mm</t>
  </si>
  <si>
    <t>Esgoto - PVC Acessórios</t>
  </si>
  <si>
    <t>Água fria - Aparelho</t>
  </si>
  <si>
    <t>1.1/2"</t>
  </si>
  <si>
    <t>ESG.1</t>
  </si>
  <si>
    <t>HID.1</t>
  </si>
  <si>
    <t>KIT DE PORTA DE MADEIRA PARA PINTURA, SEMI-OCA (LEVE OU MÉDIA), PADRÃO MÉDIO, 60X210CM, ESPESSURA DE 3,5CM, ITENS INCLUSOS: DOBRADIÇAS, MONTAGEM E INSTALAÇÃO DO BATENTE, FECHADURA COM EXECUÇÃO DO FURO - FORNECIMENTO E INSTALAÇÃO. AF_08/2015 (BOX)</t>
  </si>
  <si>
    <t xml:space="preserve">ESG 1 = </t>
  </si>
  <si>
    <t>74065/3 PINTURA ESMALTE BRILHANTE PARA MADEIRA, DUAS DEMAOS, SOBRE FUNDO NIVELADOR BRANCO  (portas de madeira)</t>
  </si>
  <si>
    <t xml:space="preserve"> PINTURA ESMALTE ALTO BRILHO, DUAS DEMAOS, SOBRE SUPERFICIE METALICA </t>
  </si>
  <si>
    <t>REVESTIMENTO CERÂMICO PARA PAREDES INTERNAS COM PLACAS TIPO GRÊS OU SEMI-GRÊS DE DIMENSÕES 33X45 CM APLICADAS EM AMBIENTES DE ÁREA MAIOR QUE 5 M² A MEIA ALTURA DAS PAREDES</t>
  </si>
  <si>
    <t>3) trocar toda tubulação hidraulica, por 3/4"</t>
  </si>
  <si>
    <t>REVESTIMENTO CERÂMICO PARA PISO COM PLACAS TIPO GRÊS DE DIMENSÕES 45X45 CM APLICADA EM AMBIENTES DE ÁREA MAIOR QUE 10 M². AF_06/2014</t>
  </si>
  <si>
    <t>KIT DE PORTA DE MADEIRA PARA PINTURA, SEMI-OCA (LEVE OU MÉDIA), PADRÃO MÉDIO, 70X210CM, ESPESSURA DE 3,5CM, ITENS INCLUSOS: DOBRADIÇAS, MONTAGEM E INSTALAÇÃO DO BATENTE, FECHADURA COM EXECUÇÃO DO FURO - FORNECIMENTO E INSTALAÇÃO. AF_08/2015 (BOX)</t>
  </si>
  <si>
    <t>Lista de materiais do pavimento WC ALUNOS</t>
  </si>
  <si>
    <t>3,94 m</t>
  </si>
  <si>
    <t>Tê 90</t>
  </si>
  <si>
    <t>Bucha de redução sold. longa</t>
  </si>
  <si>
    <t>17,68 m</t>
  </si>
  <si>
    <t>5,52 m</t>
  </si>
  <si>
    <t xml:space="preserve">REMOCAO DE PISO CERÂMICO E SUBSTRATO DE ADERENCIA EM ARGAMASSA </t>
  </si>
  <si>
    <t>2) trocar todas portas</t>
  </si>
  <si>
    <t>4)troca de revestimento parede e piso</t>
  </si>
  <si>
    <t>5) Adequação da rede de esgoto</t>
  </si>
  <si>
    <t>6)troca de peças sanitárias</t>
  </si>
  <si>
    <t xml:space="preserve">7) pintura </t>
  </si>
  <si>
    <t>1) adequação de um box sanitário</t>
  </si>
  <si>
    <t>PAREDE</t>
  </si>
  <si>
    <t>ALVENARIA DE VEDAÇÃO DE BLOCOS CERÂMICOS FURADOS NA HORIZONTAL DE 9X19X19CM (ESPESSURA 9CM) DE PAREDES COM ÁREA LÍQUIDA MENOR QUE 6M² SEM VÃOS E ARGAMASSA DE  ASSENTAMENTO COM PREPARO EM BETONEIRA. AF_06/2014</t>
  </si>
  <si>
    <t>REVEST CER. PAREDE  (ALTURA=2,20 m)</t>
  </si>
  <si>
    <t xml:space="preserve">REVEST CER. PISO </t>
  </si>
  <si>
    <t>KIT DE PORTA DE MADEIRA PARA PINTURA, SEMI-OCA (LEVE OU MÉDIA), PADRÃO MÉDIO, 90X210CM, ESPESSURA DE 3,5CM, ITENS INCLUSOS: DOBRADIÇAS, MONTAGEM E INSTALAÇÃO DO BATENTE, FECHADURA COM EXECUÇÃO DO FURO - FORNECIMENTO E INSTALAÇÃO. AF_08/2015 (PORTA DE ENTRADA DO WC)</t>
  </si>
  <si>
    <t>BANCADA GRANITO CINZA POLIDO 50 X 0,60M, INCL. UMA CUBA DE EMBUTIR OVAL LOUÇA BRANCA 35X 50CM, VÁLVULA METAL CROMADO, SIFÃO FLEXÍVEL PVC, ENGATE 30CM FLEXÍVEL PLÁSTICO E TORNEIRA CROMADA DE MESA, PADRÃO MÉDIO - FORNEC. E INSTALAÇÃO. AF_12/2013</t>
  </si>
  <si>
    <t>Joelho 45</t>
  </si>
  <si>
    <t>Joelho 90 c/ visita</t>
  </si>
  <si>
    <t>100 mm - 50 mm</t>
  </si>
  <si>
    <t>Junção simples</t>
  </si>
  <si>
    <t>Tubo PVC ponta-bolsa c/ virola</t>
  </si>
  <si>
    <t>1,40 m</t>
  </si>
  <si>
    <t>3,52 m</t>
  </si>
  <si>
    <t>3,91 m</t>
  </si>
  <si>
    <t>Tê sanitário</t>
  </si>
  <si>
    <t>100 mm - 100 mm</t>
  </si>
  <si>
    <t>50 mm -50 mm</t>
  </si>
  <si>
    <t>25 mm x 1/2"</t>
  </si>
  <si>
    <t>4,67 m</t>
  </si>
  <si>
    <t>6,78 m</t>
  </si>
  <si>
    <t>Luva de red. sold c/ bucha latão</t>
  </si>
  <si>
    <t xml:space="preserve"> TUBO PVC, , DN 50 MM, FORNECIDO E INSTALADO EM RAMAL </t>
  </si>
  <si>
    <t xml:space="preserve"> TUBO PVC,  DN 100 MM, FORNECIDO E INSTALADO EM RAMAL </t>
  </si>
  <si>
    <t xml:space="preserve"> TUBO PVC,  DN 40 MM, FORNECIDO E INSTALADO EM RAMAL </t>
  </si>
  <si>
    <t>RALO SIFONADO, PVC, DN 100 X 40 MM, JUNTA SOLDÁVEL, FORNECIDO E INSTALADO EM RAMAIS . AF_12/2014</t>
  </si>
  <si>
    <t>REGISTRO DE GAVETA BRUTO, LATÃO, ROSCÁVEL, 1 1/2, COM ACABAMENTO E CANOPLA CROMADOS, INSTALADO EM RESERVAÇÃO DE ÁGUA DE EDIFICAÇÃO QUE POSSUA RESERVATÓRIO DE FIBRA/FIBROCIMENTO  FORNECIMENTO E INSTALAÇÃO. AF_06/2016</t>
  </si>
  <si>
    <t>REGISTRO DE GAVETA BRUTO, LATÃO, ROSCÁVEL, 3/4", COM ACABAMENTO E CANOPLA CROMADOS, INSTALADO EM RESERVAÇÃO DE ÁGUA DE EDIFICAÇÃO QUE POSSUA RESERVATÓRIO DE FIBRA/FIBROCIMENTO  FORNECIMENTO E INSTALAÇÃO. AF_06/2016</t>
  </si>
  <si>
    <t>HID.1 =</t>
  </si>
  <si>
    <t xml:space="preserve">88487 APLICAÇÃO MANUAL DE PINTURA COM TINTA LÁTEX PVA EM PAREDES E TETOS, DUAS DEMÃOS. AF_06/2014 </t>
  </si>
  <si>
    <t xml:space="preserve"> LAMPADA LED 2X18W 1,20m COM CALHA- FORNECIMENTO E INSTALACAO </t>
  </si>
  <si>
    <t>8) troca de luminária</t>
  </si>
  <si>
    <t>Reforma</t>
  </si>
  <si>
    <t>REVESTIMENTO CERÂMICO PARA PISO COM PLACAS TIPO GRÊS DE DIMENSÕES 45X45 CM APLICADA EM AMBIENTES DE ÁREA MAIOR QUE 10 M². AF_06/2014 . COR: CINZA CLARO OU AREIA</t>
  </si>
  <si>
    <t>REVESTIMENTO CERÂMICO PARA PAREDES INTERNAS COM PLACAS TIPO GRÊS OU SEMI-GRÊS DE DIMENSÕES 33X45 CM APLICADAS EM AMBIENTES DE ÁREA MAIOR QUE 5 M² ALTURA: 2,20M;  COR: BRANCO; REJUNTE : COR GRAFITE CLARO</t>
  </si>
  <si>
    <t xml:space="preserve"> APLICAÇÃO MANUAL DE PINTURA COM TINTA LÁTEX ACRÍLICA EM PAREDES, DUAS DEMÃOS</t>
  </si>
  <si>
    <t>COMPOSIÇÃO ELE 1</t>
  </si>
  <si>
    <t>91953 INTERRUPTOR SIMPLES (1 MÓDULO), 10A/250V, INCLUINDO SUPORTE E PLACA - FORNECIMENTO E INSTALAÇÃO</t>
  </si>
  <si>
    <t>73953/6</t>
  </si>
  <si>
    <t>LUMINARIA TIPO CALHA, DE SOBREPOR, COM  LAMPADA LED 1,20M, 18W CADA,  2X18W, COMPLETA, FORNECIMENTO E INSTALACAO</t>
  </si>
  <si>
    <t>2pç</t>
  </si>
  <si>
    <t>ELÉTRICA</t>
  </si>
  <si>
    <t>ELE.1</t>
  </si>
  <si>
    <t>COMPOSIÇÃO ELÉTRICA</t>
  </si>
  <si>
    <t>ELE 1</t>
  </si>
  <si>
    <t>5.1</t>
  </si>
  <si>
    <t>5.2</t>
  </si>
  <si>
    <t>5.3</t>
  </si>
  <si>
    <t>6.1</t>
  </si>
  <si>
    <t>6.2</t>
  </si>
  <si>
    <t>6.3</t>
  </si>
  <si>
    <t>7.1</t>
  </si>
  <si>
    <t>7.2</t>
  </si>
  <si>
    <t>LIMPEZA E BOTA FORA</t>
  </si>
  <si>
    <t xml:space="preserve">ELE.1 = </t>
  </si>
  <si>
    <t>WC  2 _ WC alunos ANEXO RAMPA_ CCP CENTRO (INFERIOR) - [Rua Portugal]</t>
  </si>
  <si>
    <t xml:space="preserve">DEMOLICAO DE ALVENARIA DE ELEMENTOS CERAMICOS </t>
  </si>
  <si>
    <t>1)demolição:   porta   do último box - 1 porta</t>
  </si>
  <si>
    <t>2) remoção de  portas e batentes - 5 unidades</t>
  </si>
  <si>
    <t>3) remoção de peças sanitárias e tubulação  hidraulica.</t>
  </si>
  <si>
    <t>5) elevação de parede em alvenaria (frente do último box)</t>
  </si>
  <si>
    <t>7) revestimento de piso e parede cerâmico</t>
  </si>
  <si>
    <t>8) instalação de peças sanitárias</t>
  </si>
  <si>
    <t>9) pintura látex sobre parede  e esmalte sobre janelas</t>
  </si>
  <si>
    <t xml:space="preserve">10) instalação de painel , em granito, 1,50x2,0m </t>
  </si>
  <si>
    <t>6) instalação de rede  hidráulica e esgoto (parte)</t>
  </si>
  <si>
    <t>9) instalação de s e batentes e portas</t>
  </si>
  <si>
    <t>HID. 1</t>
  </si>
  <si>
    <t xml:space="preserve">HID.1 = </t>
  </si>
  <si>
    <t>TUBULAÇÕES ESGOTO [Ligações]</t>
  </si>
  <si>
    <t xml:space="preserve">ESG.1 = </t>
  </si>
  <si>
    <t>DIVISORIA EM MARMORE  POLIDO, ESPESSURA 3 CM, ASSENTADO COM ARGAMASSA TRACO 1:4 (CIMENTO E AREIA), ARREMATE COM CIMENTO BRANCO, EXCLUSIVE FERRAGENS  (PAINEL)</t>
  </si>
  <si>
    <t xml:space="preserve"> PINTURA ESMALTE BRILHANTE PARA MADEIRA, DUAS DEMAOS, SOBRE FUNDO NIVELADOR  (portas de madeira). COR: CINZA CLARO</t>
  </si>
  <si>
    <t xml:space="preserve"> PINTURA ESMALTE ALTO BRILHO, DUAS DEMAOS, SOBRE SUPERFICIE METALICA . COR: GRAFITE</t>
  </si>
  <si>
    <t>PINTURA</t>
  </si>
  <si>
    <t>ALVENARIA DE ELEVAÇÃO</t>
  </si>
  <si>
    <t>(COMPOSIÇÃO REPRESENTATIVA) DO SERVIÇO DE ALVENARIA DE VEDAÇÃO DE BLOCOS VAZADOS DE CERÂMICA DE 9X19X19CM (ESPESSURA 9CM)</t>
  </si>
  <si>
    <t>2.1</t>
  </si>
  <si>
    <t>8.1</t>
  </si>
  <si>
    <t>8.2</t>
  </si>
  <si>
    <t>8.3</t>
  </si>
  <si>
    <t>WC 2 - WC ALUNOS CCP CENTRO (superior - feminino) -[Rua Portyugal]</t>
  </si>
  <si>
    <t>11) instalação elétrica</t>
  </si>
  <si>
    <t>4) remoção:revestimentos de parede e piso ceramico</t>
  </si>
  <si>
    <t>COMPOSIÇÕES</t>
  </si>
  <si>
    <t>BANCADA GRANITO CINZA POLIDO 1,50 X 0,55M, INCL. TRES CUBAS DE EMBUTIR OVAL LOUÇA BRANCA 35X 50CM, VÁLVULA METAL CROMADO, SIFÃO FLEXÍVEL PVC, ENGATE 30CM FLEXÍVEL PLÁSTICO E TORNEIRA CROMADA DE MESA, PADRÃO MÉDIO - FORNEC. E INSTALAÇÃO. AF_12/2013</t>
  </si>
  <si>
    <t>m</t>
  </si>
  <si>
    <t>Universidade Estadual do Norte do Paraná - UENP</t>
  </si>
  <si>
    <t>CRONOGRAMA FÍSICO-FINANCEIRO</t>
  </si>
  <si>
    <t>OBRA</t>
  </si>
  <si>
    <t>LOCAL</t>
  </si>
  <si>
    <t>UENP-CORNÉLIO</t>
  </si>
  <si>
    <t xml:space="preserve">VALOR DA OBRA: </t>
  </si>
  <si>
    <t>ITEM</t>
  </si>
  <si>
    <t>DESCRIÇÃO DOS SERVIÇOS</t>
  </si>
  <si>
    <t>1.º MÊS</t>
  </si>
  <si>
    <t>2.º MÊS</t>
  </si>
  <si>
    <t>3.º MÊS</t>
  </si>
  <si>
    <t>TOTAL SIMPLES EM R$</t>
  </si>
  <si>
    <t>TOTAL ACUMULADO EM R$</t>
  </si>
  <si>
    <t>TOTAL ACUMULADO EM %</t>
  </si>
  <si>
    <t xml:space="preserve">                                      Decreto Estadual n.º3909, Publicado no Diario Oficial do Estado do     Paraná em 01/12/08</t>
  </si>
  <si>
    <t>SERVIÇOS A EXECUTAR</t>
  </si>
  <si>
    <t>VALOR DOS SERVIÇOS</t>
  </si>
  <si>
    <t>DATA:</t>
  </si>
  <si>
    <t xml:space="preserve">                             Campus Cornélio Procópio - C.Procópio - PR</t>
  </si>
  <si>
    <t xml:space="preserve">Valor Total = </t>
  </si>
  <si>
    <t xml:space="preserve">Prazo de execução = </t>
  </si>
  <si>
    <t>73899/1</t>
  </si>
  <si>
    <t>EMBOÇO, PARA RECEBIMENTO DE CERÂMICA, EM ARGAMASSA TRAÇO 1:2:8, PREPARO MANUAL, APLICADO MANUALMENTE EM FACES INTERNAS DE PAREDES, PARA AMBIENTE COM ÁREA MENOR QUE 5M2, ESPESSURA DE 20MM, COM EXECUÇÃO DE TALISCAS. AF_06/2014</t>
  </si>
  <si>
    <t>ALVENARIA EM TIJOLO CERAMICO MACICO 5X10X20CM 1 VEZ (ESPESSURA 20CM), ASSENTADO COM ARGAMASSA TRACO 1:2:8 (CIMENTO, CAL E AREIA)</t>
  </si>
  <si>
    <t>74202/1</t>
  </si>
  <si>
    <t>LAJE PRE-MOLDADA P/FORRO, SOBRECARGA 100KG/M2, VAOS ATE 3,50M/E=8CM, C/LAJOTAS E CAP.C/CONC FCK=20MPA, 3CM, INTER-EIXO 38CM, C/ESCORAMENTO (REAPR.3X) E FERRAGEM</t>
  </si>
  <si>
    <t>REVESTIMENTO CERÂMICO PARA PISO COM PLACAS TIPO GRÊS DE DIMENSÕES 45X45 CM APLICADA EM AMBIENTES DE ÁREA MENOR QUE 5 M2. AF_06/2014</t>
  </si>
  <si>
    <t>TOTAL =</t>
  </si>
  <si>
    <t>LAVATÓRIO LOUÇA BRANCA COM COLUNA, *44 X 35,5* CM, PADRÃO POPULAR, INCLUSO SIFÃO FLEXÍVEL EM PVC, VÁLVULA E ENGATE FLEXÍVEL 30CM EM PLÁSTICO E COM TORNEIRA CROMADA PADRÃO POPULAR - FORNECIMENTO E INSTALAÇÃO. AF_12/2013</t>
  </si>
  <si>
    <t>CUBA DE EMBUTIR DE AÇO INOXIDÁVEL MÉDIA, INCLUSO VÁLVULA TIPO AMERICANA EM METAL CROMADO E SIFÃO FLEXÍVEL EM PVC  TORNEIRA CROMADA LONGA, DE PAREDE,- FORNECIMENTO E INSTALAÇÃO. AF_12/2013</t>
  </si>
  <si>
    <t>CUBA INOX E TORNEIRA</t>
  </si>
  <si>
    <t xml:space="preserve">TOTAL = </t>
  </si>
  <si>
    <t>COMP 2</t>
  </si>
  <si>
    <t>COMP 1</t>
  </si>
  <si>
    <t>DIVISÓRIA - (7,80X3,0)m</t>
  </si>
  <si>
    <t>RETIRADA DE FORRO , INCLUSIVE RETIRADA DE PERFIS. LOCAL: PROJEÇÃO DO RESERVATÓRIO DE ÁGUA EXISTENTE</t>
  </si>
  <si>
    <t>REMOÇÃO DO RESERVATÓRIO DE ÁGUA (caixa de fibro cimento 750l)</t>
  </si>
  <si>
    <t>REQUADRAMENTO NAS ÁREAS DEMOLIDAS E RETIRADAS DE AZULEJOS</t>
  </si>
  <si>
    <t>DEMOLICAO DE ALVENARIA DE TIJOLOS MACICOS S/REAPROVEITAMENTO [PAREDES]</t>
  </si>
  <si>
    <t xml:space="preserve"> REMOCAO DE PISO CERAMICO  </t>
  </si>
  <si>
    <t>INSTALAÇÕES E EMBOÇOS</t>
  </si>
  <si>
    <t>INSTALAÇÃO DO RESERVATÓRIO (de PVC, 310 litros, existente e sem uso). Local da instalação: sobre o BOX do sanitário.</t>
  </si>
  <si>
    <t>REVESTIMENTOS CERAMICOS DE PAREDE E PISO</t>
  </si>
  <si>
    <t>Revestimento de parede, nos BOX dos sanitários, altura do revestimento = 1,60m</t>
  </si>
  <si>
    <t>Revestimento de piso - área total =144,00m²</t>
  </si>
  <si>
    <t>LOUÇAS SANITÁRIAS</t>
  </si>
  <si>
    <t>PAREDE DIVISÓRIA E PORTAS</t>
  </si>
  <si>
    <t xml:space="preserve"> FORRO DE MADEIRA COM TABUAS 10X1CM FIXADAS EM SARRAFOS DE 2X10CM . Local: no hall ( 2x2)m, removido para demolição de paredes.</t>
  </si>
  <si>
    <t>DIVISÓRIA EM GESSO ACARTONADO, E=70mm</t>
  </si>
  <si>
    <t>KIT DE PORTA DE MADEIRA PARA VERNIZ, SEMI-OCA (LEVE OU MÉDIA), PADRÃO POPULAR, 80x210 / 70X210CM, ESPESSURA DE 3,5CM, ITENS INCLUSOS: DOBRADIÇAS, MONTAGEM E INSTALAÇÃO DO BATENTE, FECHADURA - FORNECIMENTO E INSTALAÇÃO. AF_08/2015 (2 para WC + 1 para parede DRY WALL)</t>
  </si>
  <si>
    <t>FORRO, PAREDE DIVISÓRIA e PORTAS</t>
  </si>
  <si>
    <t>1.5</t>
  </si>
  <si>
    <t>1.6</t>
  </si>
  <si>
    <t>2.2</t>
  </si>
  <si>
    <t>2.3</t>
  </si>
  <si>
    <t>2.4</t>
  </si>
  <si>
    <t>2.5</t>
  </si>
  <si>
    <t>2.6</t>
  </si>
  <si>
    <t>2.7</t>
  </si>
  <si>
    <t>3.1</t>
  </si>
  <si>
    <t>3.2</t>
  </si>
  <si>
    <t>3.3</t>
  </si>
  <si>
    <t>3.4</t>
  </si>
  <si>
    <t>LABORATÓRIO DE GEOGRAFIA -  CCP CENTRO  - [Rua Portugal]</t>
  </si>
  <si>
    <t>serviços:</t>
  </si>
  <si>
    <t>Remoções/demolições: Fôrro, reservatório, paredes e balcões</t>
  </si>
  <si>
    <t>Instalações: Reservatório, ligação de água, ligação de esgoto</t>
  </si>
  <si>
    <t>73899/1 DEMOLICAO DE ALVENARIA DE TIJOLOS MACICOS S/REAPROVEITAMENTO [BANCADA DE ALVENARIA]</t>
  </si>
  <si>
    <t>BANCADA SEM CUBA (80X500)cm</t>
  </si>
  <si>
    <t>BANCADA COM CUBA (60x250)cm</t>
  </si>
  <si>
    <t>Revestimentos: Cerâmica em piso e parede</t>
  </si>
  <si>
    <t>BANCADA DE ALVENARIA, SEM CUBA</t>
  </si>
  <si>
    <t xml:space="preserve">BANCADA DE ALVENARIA, COM  CUBA E TORNEIRA </t>
  </si>
  <si>
    <t>Peças sanitárias: Bacia sanitária e Lavatório</t>
  </si>
  <si>
    <t>Construções: Parede em gesso acartonado, bancadas em alvenaria.</t>
  </si>
  <si>
    <t>Esquadrias: instalação de portas.</t>
  </si>
  <si>
    <t>ORÇAMENTO</t>
  </si>
  <si>
    <t>LOCAL:</t>
  </si>
  <si>
    <t>MODALIDADE:</t>
  </si>
  <si>
    <t>ADEQUAÇÃO DE SALA, SEM AMPLIAÇÃO DE ÁREA</t>
  </si>
  <si>
    <t>Valor máximo:</t>
  </si>
  <si>
    <t>Prazo de execução:</t>
  </si>
  <si>
    <t>1 mês</t>
  </si>
  <si>
    <t>BDI:</t>
  </si>
  <si>
    <t xml:space="preserve">TOTAL </t>
  </si>
  <si>
    <t>TOTAL DO ÍTEM</t>
  </si>
  <si>
    <t>TUBO, PVC, SOLDÁVEL, DN 25MM, INSTALADO EM RAMAL OU SUB-RAMAL DE ÁGUA -FORNECIMENTO E INSTALAÇÃO. AF_12/2014 ( re ligações do ramal de  hidráulica, no reservatório reposicionado posição)</t>
  </si>
  <si>
    <t>TUBO PVC, SERIE NORMAL, ESGOTO PREDIAL, DN 100 MM, 50 MM, FORNECIDO E INSTALADO EM RAMAL DE DESCARGA OU RAMAL DE ESGOTO SANITÁRIO. AF_12/2014 (Religação de ramal de esgoto na rede existente)</t>
  </si>
  <si>
    <t>REVESTIMENTO CERÂMICO PARA PAREDES INTERNAS COM PLACAS TIPO GRÊS OU SEMI-GRÊS DE DIMENSÕES 33X45 CM  [ALTURA DE REVESTIMENTO = 40CM, LADO INTERNO DO BOX SANITÁRIOS]</t>
  </si>
  <si>
    <t>REVESTIMENTO CERÂMICO PARA PISO COM PLACAS TIPO GRÊS DE DIMENSÕES 45X45 CM APLICADA EM AMBIENTES DE ÁREA MENOR QUE 5 M2. AF_06/2014 [RODAPÉ = 7CM, COM MESMO MATERIAL DO PISO]</t>
  </si>
</sst>
</file>

<file path=xl/styles.xml><?xml version="1.0" encoding="utf-8"?>
<styleSheet xmlns="http://schemas.openxmlformats.org/spreadsheetml/2006/main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_-;\-* #,##0_-;_-* &quot;-&quot;??_-;_-@_-"/>
    <numFmt numFmtId="165" formatCode="&quot;R$&quot;\ #,##0.00"/>
    <numFmt numFmtId="166" formatCode="0.0%"/>
    <numFmt numFmtId="167" formatCode="dd/mm/yy;@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5"/>
      <color indexed="8"/>
      <name val="UniversalBlack"/>
      <family val="2"/>
    </font>
    <font>
      <b/>
      <sz val="13"/>
      <color indexed="8"/>
      <name val="Times New Roman"/>
      <family val="1"/>
    </font>
    <font>
      <i/>
      <sz val="10.4"/>
      <name val="Arial"/>
      <family val="2"/>
    </font>
    <font>
      <sz val="12"/>
      <name val="Calibri"/>
      <family val="2"/>
      <scheme val="minor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65"/>
        <bgColor theme="0"/>
      </patternFill>
    </fill>
  </fills>
  <borders count="5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5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44" fontId="0" fillId="0" borderId="0" xfId="2" applyFont="1"/>
    <xf numFmtId="43" fontId="0" fillId="0" borderId="0" xfId="1" applyFont="1"/>
    <xf numFmtId="9" fontId="0" fillId="0" borderId="0" xfId="3" applyFont="1"/>
    <xf numFmtId="43" fontId="0" fillId="0" borderId="0" xfId="1" applyFont="1" applyAlignment="1">
      <alignment vertical="center"/>
    </xf>
    <xf numFmtId="0" fontId="0" fillId="0" borderId="0" xfId="0" applyAlignment="1">
      <alignment horizontal="center" vertical="center"/>
    </xf>
    <xf numFmtId="43" fontId="0" fillId="0" borderId="0" xfId="1" applyFont="1" applyAlignment="1">
      <alignment horizontal="center" vertical="center"/>
    </xf>
    <xf numFmtId="0" fontId="0" fillId="0" borderId="0" xfId="0" applyAlignment="1"/>
    <xf numFmtId="43" fontId="0" fillId="0" borderId="0" xfId="0" applyNumberFormat="1"/>
    <xf numFmtId="44" fontId="0" fillId="0" borderId="0" xfId="3" applyNumberFormat="1" applyFont="1"/>
    <xf numFmtId="44" fontId="0" fillId="0" borderId="0" xfId="0" applyNumberFormat="1"/>
    <xf numFmtId="164" fontId="0" fillId="0" borderId="0" xfId="1" applyNumberFormat="1" applyFo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43" fontId="0" fillId="0" borderId="0" xfId="1" applyFont="1" applyBorder="1" applyAlignment="1">
      <alignment horizontal="center" vertical="center"/>
    </xf>
    <xf numFmtId="43" fontId="0" fillId="0" borderId="0" xfId="1" applyFont="1" applyBorder="1"/>
    <xf numFmtId="0" fontId="0" fillId="0" borderId="0" xfId="0" applyBorder="1"/>
    <xf numFmtId="43" fontId="0" fillId="0" borderId="0" xfId="1" applyFont="1" applyBorder="1" applyAlignment="1">
      <alignment vertical="center"/>
    </xf>
    <xf numFmtId="44" fontId="0" fillId="0" borderId="0" xfId="2" applyFont="1" applyBorder="1"/>
    <xf numFmtId="0" fontId="0" fillId="0" borderId="0" xfId="0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43" fontId="2" fillId="0" borderId="0" xfId="1" applyFont="1" applyAlignment="1">
      <alignment horizontal="center" vertical="center"/>
    </xf>
    <xf numFmtId="43" fontId="2" fillId="0" borderId="0" xfId="1" applyFont="1"/>
    <xf numFmtId="0" fontId="2" fillId="0" borderId="0" xfId="0" applyFont="1"/>
    <xf numFmtId="43" fontId="2" fillId="0" borderId="0" xfId="0" applyNumberFormat="1" applyFont="1"/>
    <xf numFmtId="43" fontId="2" fillId="0" borderId="0" xfId="1" applyFont="1" applyBorder="1"/>
    <xf numFmtId="0" fontId="2" fillId="0" borderId="0" xfId="0" applyFont="1" applyBorder="1"/>
    <xf numFmtId="43" fontId="2" fillId="0" borderId="0" xfId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43" fontId="4" fillId="0" borderId="0" xfId="1" applyFont="1"/>
    <xf numFmtId="43" fontId="4" fillId="0" borderId="0" xfId="1" applyFont="1" applyAlignment="1">
      <alignment vertical="center"/>
    </xf>
    <xf numFmtId="164" fontId="4" fillId="0" borderId="0" xfId="1" applyNumberFormat="1" applyFont="1"/>
    <xf numFmtId="44" fontId="3" fillId="0" borderId="0" xfId="2" applyFont="1" applyBorder="1" applyAlignment="1">
      <alignment horizontal="left"/>
    </xf>
    <xf numFmtId="164" fontId="3" fillId="0" borderId="0" xfId="1" applyNumberFormat="1" applyFont="1" applyBorder="1" applyAlignment="1">
      <alignment horizontal="left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/>
    </xf>
    <xf numFmtId="43" fontId="4" fillId="0" borderId="0" xfId="1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43" fontId="3" fillId="0" borderId="0" xfId="1" applyFont="1" applyAlignment="1">
      <alignment horizontal="center" vertical="center"/>
    </xf>
    <xf numFmtId="43" fontId="3" fillId="0" borderId="0" xfId="1" applyFont="1"/>
    <xf numFmtId="0" fontId="3" fillId="0" borderId="0" xfId="0" quotePrefix="1" applyFont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/>
    <xf numFmtId="43" fontId="3" fillId="0" borderId="0" xfId="1" applyFont="1" applyAlignment="1">
      <alignment vertical="center"/>
    </xf>
    <xf numFmtId="0" fontId="3" fillId="0" borderId="0" xfId="0" applyFont="1" applyAlignment="1"/>
    <xf numFmtId="43" fontId="3" fillId="0" borderId="0" xfId="1" applyFont="1" applyAlignment="1"/>
    <xf numFmtId="164" fontId="3" fillId="0" borderId="0" xfId="1" applyNumberFormat="1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43" fontId="3" fillId="0" borderId="0" xfId="1" applyFont="1" applyBorder="1" applyAlignment="1">
      <alignment horizontal="center"/>
    </xf>
    <xf numFmtId="164" fontId="3" fillId="0" borderId="0" xfId="1" applyNumberFormat="1" applyFont="1" applyAlignment="1">
      <alignment horizontal="center" vertical="center"/>
    </xf>
    <xf numFmtId="164" fontId="3" fillId="0" borderId="0" xfId="1" applyNumberFormat="1" applyFont="1"/>
    <xf numFmtId="0" fontId="0" fillId="0" borderId="0" xfId="1" applyNumberFormat="1" applyFont="1"/>
    <xf numFmtId="43" fontId="0" fillId="0" borderId="0" xfId="1" applyFont="1" applyAlignment="1">
      <alignment wrapText="1"/>
    </xf>
    <xf numFmtId="0" fontId="0" fillId="0" borderId="0" xfId="1" applyNumberFormat="1" applyFont="1" applyAlignment="1">
      <alignment vertical="center"/>
    </xf>
    <xf numFmtId="164" fontId="0" fillId="0" borderId="0" xfId="1" applyNumberFormat="1" applyFont="1" applyAlignment="1">
      <alignment vertical="center"/>
    </xf>
    <xf numFmtId="0" fontId="0" fillId="0" borderId="2" xfId="0" applyBorder="1" applyAlignment="1">
      <alignment horizontal="center" vertical="center"/>
    </xf>
    <xf numFmtId="43" fontId="0" fillId="0" borderId="2" xfId="0" applyNumberFormat="1" applyBorder="1"/>
    <xf numFmtId="0" fontId="0" fillId="0" borderId="2" xfId="0" applyBorder="1"/>
    <xf numFmtId="164" fontId="0" fillId="0" borderId="2" xfId="1" applyNumberFormat="1" applyFont="1" applyBorder="1" applyAlignment="1">
      <alignment horizontal="center" vertical="center"/>
    </xf>
    <xf numFmtId="43" fontId="0" fillId="0" borderId="2" xfId="1" applyFont="1" applyBorder="1" applyAlignment="1">
      <alignment vertical="center"/>
    </xf>
    <xf numFmtId="0" fontId="0" fillId="0" borderId="3" xfId="0" applyBorder="1" applyAlignment="1">
      <alignment horizontal="center"/>
    </xf>
    <xf numFmtId="43" fontId="0" fillId="0" borderId="2" xfId="1" applyFont="1" applyBorder="1"/>
    <xf numFmtId="43" fontId="0" fillId="0" borderId="3" xfId="0" applyNumberFormat="1" applyBorder="1" applyAlignment="1">
      <alignment horizontal="center" vertical="center"/>
    </xf>
    <xf numFmtId="43" fontId="0" fillId="0" borderId="0" xfId="1" applyFont="1" applyBorder="1" applyAlignment="1">
      <alignment horizontal="left"/>
    </xf>
    <xf numFmtId="43" fontId="0" fillId="0" borderId="0" xfId="1" applyFont="1" applyBorder="1" applyAlignment="1">
      <alignment horizontal="left" vertical="center"/>
    </xf>
    <xf numFmtId="43" fontId="0" fillId="0" borderId="0" xfId="1" applyFont="1" applyAlignment="1">
      <alignment horizontal="right"/>
    </xf>
    <xf numFmtId="9" fontId="0" fillId="0" borderId="0" xfId="3" applyFont="1" applyAlignment="1">
      <alignment horizontal="left"/>
    </xf>
    <xf numFmtId="0" fontId="0" fillId="0" borderId="0" xfId="1" applyNumberFormat="1" applyFont="1" applyAlignment="1">
      <alignment horizontal="center" vertical="center"/>
    </xf>
    <xf numFmtId="0" fontId="0" fillId="0" borderId="0" xfId="1" applyNumberFormat="1" applyFont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4" xfId="0" quotePrefix="1" applyBorder="1" applyAlignment="1">
      <alignment horizontal="center"/>
    </xf>
    <xf numFmtId="0" fontId="0" fillId="0" borderId="0" xfId="1" applyNumberFormat="1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4" fontId="0" fillId="0" borderId="5" xfId="2" applyFont="1" applyBorder="1"/>
    <xf numFmtId="0" fontId="0" fillId="0" borderId="0" xfId="0" applyBorder="1" applyAlignment="1">
      <alignment horizontal="left"/>
    </xf>
    <xf numFmtId="0" fontId="0" fillId="0" borderId="6" xfId="0" quotePrefix="1" applyBorder="1" applyAlignment="1">
      <alignment horizontal="center"/>
    </xf>
    <xf numFmtId="0" fontId="0" fillId="0" borderId="7" xfId="1" applyNumberFormat="1" applyFont="1" applyBorder="1" applyAlignment="1">
      <alignment horizontal="center" vertical="center"/>
    </xf>
    <xf numFmtId="0" fontId="0" fillId="0" borderId="7" xfId="0" applyBorder="1"/>
    <xf numFmtId="0" fontId="0" fillId="0" borderId="7" xfId="0" applyBorder="1" applyAlignment="1">
      <alignment horizontal="center" vertical="center"/>
    </xf>
    <xf numFmtId="43" fontId="0" fillId="0" borderId="7" xfId="1" applyFont="1" applyBorder="1" applyAlignment="1">
      <alignment horizontal="center" vertical="center"/>
    </xf>
    <xf numFmtId="43" fontId="0" fillId="0" borderId="7" xfId="1" applyFont="1" applyBorder="1"/>
    <xf numFmtId="44" fontId="0" fillId="0" borderId="8" xfId="2" applyFont="1" applyBorder="1"/>
    <xf numFmtId="0" fontId="0" fillId="0" borderId="0" xfId="0" quotePrefix="1" applyBorder="1" applyAlignment="1">
      <alignment horizontal="center"/>
    </xf>
    <xf numFmtId="0" fontId="0" fillId="0" borderId="11" xfId="0" applyBorder="1"/>
    <xf numFmtId="43" fontId="0" fillId="0" borderId="16" xfId="1" applyFont="1" applyBorder="1"/>
    <xf numFmtId="43" fontId="0" fillId="0" borderId="16" xfId="1" applyFont="1" applyBorder="1" applyAlignment="1">
      <alignment vertical="center"/>
    </xf>
    <xf numFmtId="0" fontId="0" fillId="0" borderId="16" xfId="0" applyBorder="1" applyAlignment="1">
      <alignment horizontal="center" vertical="center"/>
    </xf>
    <xf numFmtId="43" fontId="0" fillId="0" borderId="12" xfId="1" applyFont="1" applyBorder="1"/>
    <xf numFmtId="43" fontId="0" fillId="0" borderId="16" xfId="1" applyFont="1" applyBorder="1" applyAlignment="1">
      <alignment horizontal="center" vertical="center"/>
    </xf>
    <xf numFmtId="0" fontId="0" fillId="0" borderId="16" xfId="0" applyBorder="1" applyAlignment="1">
      <alignment wrapText="1"/>
    </xf>
    <xf numFmtId="0" fontId="0" fillId="0" borderId="17" xfId="0" applyBorder="1" applyAlignment="1">
      <alignment horizontal="center" vertical="center"/>
    </xf>
    <xf numFmtId="43" fontId="0" fillId="0" borderId="17" xfId="1" applyFont="1" applyBorder="1" applyAlignment="1">
      <alignment horizontal="center" vertical="center"/>
    </xf>
    <xf numFmtId="43" fontId="0" fillId="0" borderId="17" xfId="1" applyFont="1" applyBorder="1"/>
    <xf numFmtId="43" fontId="0" fillId="0" borderId="14" xfId="1" applyFont="1" applyBorder="1"/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43" fontId="0" fillId="0" borderId="19" xfId="1" applyFont="1" applyBorder="1"/>
    <xf numFmtId="0" fontId="0" fillId="0" borderId="21" xfId="0" applyBorder="1" applyAlignment="1">
      <alignment horizontal="center" vertical="center"/>
    </xf>
    <xf numFmtId="43" fontId="0" fillId="0" borderId="23" xfId="1" applyFont="1" applyBorder="1"/>
    <xf numFmtId="0" fontId="0" fillId="0" borderId="22" xfId="0" applyBorder="1"/>
    <xf numFmtId="0" fontId="0" fillId="0" borderId="22" xfId="0" applyBorder="1" applyAlignment="1">
      <alignment horizontal="center" vertical="center"/>
    </xf>
    <xf numFmtId="43" fontId="0" fillId="0" borderId="19" xfId="1" applyFont="1" applyBorder="1" applyAlignment="1">
      <alignment vertical="center"/>
    </xf>
    <xf numFmtId="0" fontId="0" fillId="0" borderId="19" xfId="0" applyBorder="1" applyAlignment="1">
      <alignment wrapText="1"/>
    </xf>
    <xf numFmtId="43" fontId="0" fillId="0" borderId="19" xfId="1" applyFont="1" applyBorder="1" applyAlignment="1">
      <alignment horizontal="center" vertical="center"/>
    </xf>
    <xf numFmtId="43" fontId="0" fillId="0" borderId="28" xfId="1" applyFont="1" applyBorder="1"/>
    <xf numFmtId="43" fontId="0" fillId="0" borderId="27" xfId="1" applyFont="1" applyBorder="1" applyAlignment="1">
      <alignment horizontal="center" vertical="center"/>
    </xf>
    <xf numFmtId="43" fontId="0" fillId="0" borderId="21" xfId="1" applyFont="1" applyBorder="1"/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44" fontId="5" fillId="0" borderId="3" xfId="0" applyNumberFormat="1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44" fontId="3" fillId="0" borderId="0" xfId="2" applyFont="1"/>
    <xf numFmtId="43" fontId="3" fillId="0" borderId="0" xfId="0" applyNumberFormat="1" applyFont="1"/>
    <xf numFmtId="44" fontId="3" fillId="0" borderId="0" xfId="0" applyNumberFormat="1" applyFont="1"/>
    <xf numFmtId="164" fontId="3" fillId="0" borderId="0" xfId="1" applyNumberFormat="1" applyFont="1" applyBorder="1"/>
    <xf numFmtId="44" fontId="3" fillId="0" borderId="0" xfId="2" applyFont="1" applyBorder="1"/>
    <xf numFmtId="164" fontId="3" fillId="0" borderId="0" xfId="1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/>
    <xf numFmtId="43" fontId="3" fillId="0" borderId="2" xfId="1" applyFont="1" applyBorder="1" applyAlignment="1">
      <alignment vertical="center"/>
    </xf>
    <xf numFmtId="43" fontId="3" fillId="0" borderId="3" xfId="1" applyFont="1" applyBorder="1" applyAlignment="1">
      <alignment horizontal="center"/>
    </xf>
    <xf numFmtId="0" fontId="3" fillId="0" borderId="1" xfId="0" applyFont="1" applyBorder="1"/>
    <xf numFmtId="43" fontId="3" fillId="0" borderId="3" xfId="1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/>
    <xf numFmtId="0" fontId="3" fillId="0" borderId="9" xfId="0" applyFont="1" applyBorder="1" applyAlignment="1">
      <alignment horizontal="center"/>
    </xf>
    <xf numFmtId="0" fontId="3" fillId="0" borderId="15" xfId="0" applyFont="1" applyBorder="1" applyAlignment="1">
      <alignment horizontal="center" vertical="center"/>
    </xf>
    <xf numFmtId="0" fontId="2" fillId="0" borderId="15" xfId="0" applyFont="1" applyBorder="1"/>
    <xf numFmtId="43" fontId="3" fillId="0" borderId="15" xfId="1" applyFont="1" applyBorder="1" applyAlignment="1">
      <alignment horizontal="center" vertical="center"/>
    </xf>
    <xf numFmtId="43" fontId="3" fillId="0" borderId="15" xfId="1" applyFont="1" applyBorder="1"/>
    <xf numFmtId="9" fontId="3" fillId="0" borderId="10" xfId="3" applyFont="1" applyBorder="1"/>
    <xf numFmtId="0" fontId="3" fillId="0" borderId="11" xfId="0" applyFont="1" applyBorder="1" applyAlignment="1">
      <alignment horizontal="center"/>
    </xf>
    <xf numFmtId="0" fontId="3" fillId="0" borderId="16" xfId="0" applyFont="1" applyBorder="1" applyAlignment="1">
      <alignment horizontal="center" vertical="center"/>
    </xf>
    <xf numFmtId="0" fontId="3" fillId="0" borderId="16" xfId="0" applyFont="1" applyBorder="1"/>
    <xf numFmtId="43" fontId="3" fillId="0" borderId="16" xfId="1" applyFont="1" applyBorder="1" applyAlignment="1">
      <alignment horizontal="center" vertical="center"/>
    </xf>
    <xf numFmtId="43" fontId="3" fillId="0" borderId="16" xfId="1" applyFont="1" applyBorder="1"/>
    <xf numFmtId="43" fontId="3" fillId="0" borderId="12" xfId="1" applyFont="1" applyBorder="1"/>
    <xf numFmtId="0" fontId="3" fillId="0" borderId="11" xfId="0" applyFont="1" applyBorder="1" applyAlignment="1">
      <alignment horizontal="right"/>
    </xf>
    <xf numFmtId="0" fontId="3" fillId="0" borderId="16" xfId="0" applyFont="1" applyBorder="1" applyAlignment="1">
      <alignment wrapText="1"/>
    </xf>
    <xf numFmtId="43" fontId="3" fillId="0" borderId="16" xfId="1" applyFont="1" applyBorder="1" applyAlignment="1">
      <alignment vertical="center"/>
    </xf>
    <xf numFmtId="0" fontId="3" fillId="0" borderId="16" xfId="0" applyFont="1" applyBorder="1" applyAlignment="1">
      <alignment horizont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/>
    <xf numFmtId="0" fontId="3" fillId="0" borderId="16" xfId="0" applyFont="1" applyBorder="1" applyAlignment="1"/>
    <xf numFmtId="0" fontId="3" fillId="0" borderId="13" xfId="0" applyFont="1" applyBorder="1" applyAlignment="1">
      <alignment horizontal="center"/>
    </xf>
    <xf numFmtId="0" fontId="0" fillId="0" borderId="17" xfId="0" applyBorder="1" applyAlignment="1"/>
    <xf numFmtId="43" fontId="0" fillId="0" borderId="17" xfId="1" applyFont="1" applyBorder="1" applyAlignment="1">
      <alignment vertical="center"/>
    </xf>
    <xf numFmtId="0" fontId="0" fillId="0" borderId="11" xfId="0" applyBorder="1" applyAlignment="1">
      <alignment horizontal="right" vertical="center"/>
    </xf>
    <xf numFmtId="0" fontId="0" fillId="0" borderId="5" xfId="0" applyBorder="1"/>
    <xf numFmtId="0" fontId="6" fillId="0" borderId="0" xfId="0" applyFont="1" applyFill="1" applyBorder="1" applyAlignment="1">
      <alignment horizontal="center"/>
    </xf>
    <xf numFmtId="0" fontId="0" fillId="0" borderId="0" xfId="0" applyFont="1" applyFill="1" applyBorder="1"/>
    <xf numFmtId="4" fontId="3" fillId="0" borderId="0" xfId="0" applyNumberFormat="1" applyFont="1" applyFill="1" applyBorder="1"/>
    <xf numFmtId="0" fontId="3" fillId="0" borderId="0" xfId="0" applyFont="1" applyFill="1" applyBorder="1"/>
    <xf numFmtId="166" fontId="3" fillId="0" borderId="12" xfId="0" applyNumberFormat="1" applyFont="1" applyFill="1" applyBorder="1"/>
    <xf numFmtId="43" fontId="3" fillId="0" borderId="12" xfId="1" applyFont="1" applyFill="1" applyBorder="1"/>
    <xf numFmtId="166" fontId="3" fillId="0" borderId="14" xfId="0" applyNumberFormat="1" applyFont="1" applyFill="1" applyBorder="1"/>
    <xf numFmtId="0" fontId="3" fillId="0" borderId="36" xfId="0" applyFont="1" applyFill="1" applyBorder="1" applyAlignment="1">
      <alignment horizontal="right"/>
    </xf>
    <xf numFmtId="0" fontId="3" fillId="0" borderId="18" xfId="0" applyFont="1" applyFill="1" applyBorder="1" applyAlignment="1">
      <alignment horizontal="center"/>
    </xf>
    <xf numFmtId="0" fontId="0" fillId="0" borderId="39" xfId="0" applyFont="1" applyFill="1" applyBorder="1" applyAlignment="1">
      <alignment horizontal="left" vertical="center"/>
    </xf>
    <xf numFmtId="0" fontId="3" fillId="0" borderId="40" xfId="0" applyFont="1" applyFill="1" applyBorder="1" applyAlignment="1">
      <alignment wrapText="1"/>
    </xf>
    <xf numFmtId="0" fontId="3" fillId="0" borderId="38" xfId="0" applyFont="1" applyFill="1" applyBorder="1" applyAlignment="1">
      <alignment wrapText="1"/>
    </xf>
    <xf numFmtId="165" fontId="3" fillId="0" borderId="42" xfId="0" applyNumberFormat="1" applyFont="1" applyFill="1" applyBorder="1"/>
    <xf numFmtId="165" fontId="3" fillId="0" borderId="44" xfId="0" applyNumberFormat="1" applyFont="1" applyFill="1" applyBorder="1"/>
    <xf numFmtId="165" fontId="3" fillId="0" borderId="45" xfId="0" applyNumberFormat="1" applyFont="1" applyFill="1" applyBorder="1"/>
    <xf numFmtId="0" fontId="0" fillId="0" borderId="21" xfId="0" applyBorder="1"/>
    <xf numFmtId="0" fontId="3" fillId="0" borderId="27" xfId="0" applyFont="1" applyFill="1" applyBorder="1" applyAlignment="1">
      <alignment horizontal="right"/>
    </xf>
    <xf numFmtId="165" fontId="6" fillId="0" borderId="35" xfId="0" applyNumberFormat="1" applyFont="1" applyFill="1" applyBorder="1"/>
    <xf numFmtId="43" fontId="6" fillId="0" borderId="23" xfId="1" applyFont="1" applyFill="1" applyBorder="1"/>
    <xf numFmtId="4" fontId="3" fillId="0" borderId="35" xfId="0" applyNumberFormat="1" applyFont="1" applyFill="1" applyBorder="1"/>
    <xf numFmtId="4" fontId="3" fillId="0" borderId="23" xfId="0" applyNumberFormat="1" applyFont="1" applyFill="1" applyBorder="1"/>
    <xf numFmtId="0" fontId="3" fillId="0" borderId="35" xfId="0" applyFont="1" applyFill="1" applyBorder="1"/>
    <xf numFmtId="166" fontId="3" fillId="0" borderId="18" xfId="0" applyNumberFormat="1" applyFont="1" applyFill="1" applyBorder="1"/>
    <xf numFmtId="43" fontId="6" fillId="0" borderId="20" xfId="1" applyFont="1" applyFill="1" applyBorder="1"/>
    <xf numFmtId="166" fontId="3" fillId="0" borderId="11" xfId="0" applyNumberFormat="1" applyFont="1" applyFill="1" applyBorder="1"/>
    <xf numFmtId="166" fontId="3" fillId="0" borderId="13" xfId="0" applyNumberFormat="1" applyFont="1" applyFill="1" applyBorder="1"/>
    <xf numFmtId="43" fontId="6" fillId="0" borderId="21" xfId="1" applyFont="1" applyFill="1" applyBorder="1"/>
    <xf numFmtId="9" fontId="3" fillId="0" borderId="21" xfId="3" applyFont="1" applyFill="1" applyBorder="1"/>
    <xf numFmtId="43" fontId="3" fillId="0" borderId="21" xfId="1" applyFont="1" applyFill="1" applyBorder="1"/>
    <xf numFmtId="0" fontId="3" fillId="0" borderId="35" xfId="0" applyFont="1" applyFill="1" applyBorder="1" applyAlignment="1">
      <alignment horizontal="center" vertical="center"/>
    </xf>
    <xf numFmtId="0" fontId="7" fillId="0" borderId="48" xfId="0" applyFont="1" applyFill="1" applyBorder="1"/>
    <xf numFmtId="0" fontId="8" fillId="0" borderId="4" xfId="0" applyFont="1" applyFill="1" applyBorder="1"/>
    <xf numFmtId="0" fontId="0" fillId="0" borderId="4" xfId="0" applyFill="1" applyBorder="1"/>
    <xf numFmtId="0" fontId="0" fillId="0" borderId="6" xfId="0" applyFill="1" applyBorder="1"/>
    <xf numFmtId="0" fontId="9" fillId="0" borderId="7" xfId="0" applyFont="1" applyFill="1" applyBorder="1" applyAlignment="1">
      <alignment horizontal="center"/>
    </xf>
    <xf numFmtId="0" fontId="9" fillId="0" borderId="8" xfId="0" applyFont="1" applyFill="1" applyBorder="1" applyAlignment="1">
      <alignment horizontal="center"/>
    </xf>
    <xf numFmtId="0" fontId="0" fillId="0" borderId="48" xfId="0" applyFont="1" applyFill="1" applyBorder="1"/>
    <xf numFmtId="0" fontId="0" fillId="0" borderId="36" xfId="0" applyFont="1" applyFill="1" applyBorder="1"/>
    <xf numFmtId="0" fontId="0" fillId="0" borderId="49" xfId="0" applyFont="1" applyFill="1" applyBorder="1"/>
    <xf numFmtId="0" fontId="0" fillId="0" borderId="6" xfId="0" applyBorder="1"/>
    <xf numFmtId="0" fontId="3" fillId="0" borderId="7" xfId="0" applyFont="1" applyFill="1" applyBorder="1" applyAlignment="1">
      <alignment horizontal="right"/>
    </xf>
    <xf numFmtId="0" fontId="0" fillId="0" borderId="8" xfId="0" applyBorder="1"/>
    <xf numFmtId="165" fontId="0" fillId="0" borderId="36" xfId="0" applyNumberFormat="1" applyFont="1" applyFill="1" applyBorder="1" applyAlignment="1">
      <alignment horizontal="center"/>
    </xf>
    <xf numFmtId="0" fontId="0" fillId="0" borderId="50" xfId="0" applyBorder="1"/>
    <xf numFmtId="0" fontId="3" fillId="0" borderId="51" xfId="0" applyFont="1" applyFill="1" applyBorder="1" applyAlignment="1">
      <alignment horizontal="left"/>
    </xf>
    <xf numFmtId="0" fontId="0" fillId="0" borderId="51" xfId="0" applyBorder="1"/>
    <xf numFmtId="0" fontId="0" fillId="0" borderId="52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48" xfId="0" applyFill="1" applyBorder="1"/>
    <xf numFmtId="0" fontId="0" fillId="0" borderId="36" xfId="0" applyFill="1" applyBorder="1"/>
    <xf numFmtId="0" fontId="0" fillId="0" borderId="49" xfId="0" applyFill="1" applyBorder="1"/>
    <xf numFmtId="0" fontId="3" fillId="0" borderId="4" xfId="0" applyFont="1" applyFill="1" applyBorder="1" applyAlignment="1">
      <alignment horizontal="center"/>
    </xf>
    <xf numFmtId="0" fontId="0" fillId="0" borderId="5" xfId="0" applyFont="1" applyFill="1" applyBorder="1"/>
    <xf numFmtId="4" fontId="3" fillId="0" borderId="5" xfId="0" applyNumberFormat="1" applyFont="1" applyFill="1" applyBorder="1"/>
    <xf numFmtId="0" fontId="0" fillId="0" borderId="4" xfId="0" applyBorder="1"/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43" fontId="1" fillId="0" borderId="36" xfId="1" applyFont="1" applyBorder="1" applyAlignment="1">
      <alignment vertical="center"/>
    </xf>
    <xf numFmtId="43" fontId="1" fillId="0" borderId="0" xfId="1" applyFont="1" applyBorder="1" applyAlignment="1">
      <alignment vertical="center"/>
    </xf>
    <xf numFmtId="0" fontId="0" fillId="0" borderId="0" xfId="0" applyFont="1" applyAlignment="1">
      <alignment vertical="center"/>
    </xf>
    <xf numFmtId="43" fontId="1" fillId="0" borderId="0" xfId="1" applyFont="1" applyAlignment="1">
      <alignment vertical="center"/>
    </xf>
    <xf numFmtId="0" fontId="0" fillId="0" borderId="36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43" fontId="0" fillId="0" borderId="0" xfId="0" applyNumberFormat="1" applyFont="1" applyAlignment="1">
      <alignment vertical="center"/>
    </xf>
    <xf numFmtId="43" fontId="1" fillId="0" borderId="49" xfId="1" applyFont="1" applyBorder="1" applyAlignment="1">
      <alignment vertical="center"/>
    </xf>
    <xf numFmtId="164" fontId="1" fillId="0" borderId="0" xfId="1" applyNumberFormat="1" applyFont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/>
    </xf>
    <xf numFmtId="0" fontId="0" fillId="2" borderId="16" xfId="0" applyFont="1" applyFill="1" applyBorder="1" applyAlignment="1">
      <alignment vertical="center"/>
    </xf>
    <xf numFmtId="43" fontId="1" fillId="2" borderId="16" xfId="1" applyFont="1" applyFill="1" applyBorder="1" applyAlignment="1">
      <alignment vertical="center"/>
    </xf>
    <xf numFmtId="44" fontId="1" fillId="2" borderId="16" xfId="2" applyFont="1" applyFill="1" applyBorder="1" applyAlignment="1">
      <alignment vertical="center"/>
    </xf>
    <xf numFmtId="164" fontId="1" fillId="2" borderId="16" xfId="1" applyNumberFormat="1" applyFont="1" applyFill="1" applyBorder="1" applyAlignment="1">
      <alignment vertical="center"/>
    </xf>
    <xf numFmtId="0" fontId="0" fillId="2" borderId="16" xfId="0" applyFont="1" applyFill="1" applyBorder="1" applyAlignment="1">
      <alignment vertical="center" wrapText="1"/>
    </xf>
    <xf numFmtId="0" fontId="0" fillId="2" borderId="16" xfId="0" applyFill="1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43" fontId="1" fillId="0" borderId="15" xfId="1" applyFont="1" applyBorder="1" applyAlignment="1">
      <alignment vertical="center"/>
    </xf>
    <xf numFmtId="43" fontId="1" fillId="0" borderId="10" xfId="1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43" fontId="1" fillId="0" borderId="16" xfId="1" applyFont="1" applyBorder="1" applyAlignment="1">
      <alignment vertical="center"/>
    </xf>
    <xf numFmtId="43" fontId="1" fillId="0" borderId="12" xfId="1" applyFont="1" applyBorder="1" applyAlignment="1">
      <alignment vertical="center"/>
    </xf>
    <xf numFmtId="0" fontId="0" fillId="0" borderId="16" xfId="0" applyBorder="1" applyAlignment="1">
      <alignment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/>
    </xf>
    <xf numFmtId="0" fontId="0" fillId="0" borderId="13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7" xfId="0" applyBorder="1" applyAlignment="1">
      <alignment vertical="center" wrapText="1"/>
    </xf>
    <xf numFmtId="43" fontId="1" fillId="0" borderId="17" xfId="1" applyFont="1" applyBorder="1" applyAlignment="1">
      <alignment vertical="center"/>
    </xf>
    <xf numFmtId="43" fontId="1" fillId="0" borderId="14" xfId="1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43" fontId="1" fillId="0" borderId="19" xfId="1" applyFont="1" applyBorder="1" applyAlignment="1">
      <alignment vertical="center"/>
    </xf>
    <xf numFmtId="43" fontId="1" fillId="0" borderId="20" xfId="1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5" fillId="0" borderId="22" xfId="0" applyFont="1" applyBorder="1" applyAlignment="1">
      <alignment horizontal="center" vertical="center" wrapText="1"/>
    </xf>
    <xf numFmtId="43" fontId="1" fillId="0" borderId="22" xfId="1" applyFont="1" applyBorder="1" applyAlignment="1">
      <alignment vertical="center"/>
    </xf>
    <xf numFmtId="43" fontId="1" fillId="0" borderId="23" xfId="1" applyFont="1" applyBorder="1" applyAlignment="1">
      <alignment vertical="center"/>
    </xf>
    <xf numFmtId="0" fontId="0" fillId="2" borderId="19" xfId="0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43" fontId="1" fillId="0" borderId="5" xfId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2" borderId="17" xfId="0" applyFont="1" applyFill="1" applyBorder="1" applyAlignment="1">
      <alignment vertical="center"/>
    </xf>
    <xf numFmtId="43" fontId="1" fillId="2" borderId="17" xfId="1" applyFont="1" applyFill="1" applyBorder="1" applyAlignment="1">
      <alignment vertical="center"/>
    </xf>
    <xf numFmtId="43" fontId="0" fillId="2" borderId="17" xfId="1" applyFont="1" applyFill="1" applyBorder="1" applyAlignment="1">
      <alignment vertical="center"/>
    </xf>
    <xf numFmtId="43" fontId="1" fillId="2" borderId="14" xfId="1" applyFont="1" applyFill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6" xfId="0" applyFont="1" applyBorder="1" applyAlignment="1">
      <alignment vertical="center" wrapText="1"/>
    </xf>
    <xf numFmtId="0" fontId="0" fillId="0" borderId="24" xfId="0" applyFont="1" applyBorder="1" applyAlignment="1">
      <alignment vertical="center"/>
    </xf>
    <xf numFmtId="0" fontId="0" fillId="0" borderId="25" xfId="0" applyBorder="1" applyAlignment="1">
      <alignment vertical="center"/>
    </xf>
    <xf numFmtId="43" fontId="1" fillId="0" borderId="25" xfId="1" applyFont="1" applyBorder="1" applyAlignment="1">
      <alignment vertical="center"/>
    </xf>
    <xf numFmtId="43" fontId="1" fillId="0" borderId="26" xfId="1" applyFont="1" applyBorder="1" applyAlignment="1">
      <alignment vertical="center"/>
    </xf>
    <xf numFmtId="0" fontId="0" fillId="0" borderId="19" xfId="0" applyBorder="1" applyAlignment="1">
      <alignment vertical="center" wrapText="1"/>
    </xf>
    <xf numFmtId="0" fontId="0" fillId="0" borderId="19" xfId="0" applyBorder="1" applyAlignment="1">
      <alignment vertical="center"/>
    </xf>
    <xf numFmtId="0" fontId="5" fillId="0" borderId="2" xfId="0" applyFont="1" applyBorder="1" applyAlignment="1">
      <alignment vertical="center" wrapText="1"/>
    </xf>
    <xf numFmtId="43" fontId="1" fillId="0" borderId="2" xfId="1" applyFont="1" applyBorder="1" applyAlignment="1">
      <alignment vertical="center"/>
    </xf>
    <xf numFmtId="43" fontId="1" fillId="0" borderId="3" xfId="1" applyFont="1" applyBorder="1" applyAlignment="1">
      <alignment vertical="center"/>
    </xf>
    <xf numFmtId="43" fontId="1" fillId="0" borderId="35" xfId="1" applyFont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8" xfId="0" applyBorder="1" applyAlignment="1">
      <alignment horizontal="right" vertical="center"/>
    </xf>
    <xf numFmtId="0" fontId="0" fillId="0" borderId="11" xfId="0" applyFont="1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5" xfId="0" applyBorder="1" applyAlignment="1">
      <alignment horizontal="right" vertical="center" wrapText="1"/>
    </xf>
    <xf numFmtId="0" fontId="0" fillId="0" borderId="15" xfId="0" applyBorder="1" applyAlignment="1">
      <alignment vertical="center" wrapText="1"/>
    </xf>
    <xf numFmtId="0" fontId="0" fillId="0" borderId="16" xfId="0" applyFont="1" applyBorder="1" applyAlignment="1">
      <alignment horizontal="right" vertical="center"/>
    </xf>
    <xf numFmtId="0" fontId="0" fillId="0" borderId="12" xfId="0" applyFont="1" applyBorder="1" applyAlignment="1">
      <alignment vertical="center"/>
    </xf>
    <xf numFmtId="0" fontId="0" fillId="0" borderId="16" xfId="0" applyBorder="1" applyAlignment="1">
      <alignment horizontal="right" vertical="center" wrapText="1"/>
    </xf>
    <xf numFmtId="0" fontId="0" fillId="0" borderId="48" xfId="0" applyBorder="1" applyAlignment="1">
      <alignment vertical="center"/>
    </xf>
    <xf numFmtId="0" fontId="0" fillId="0" borderId="4" xfId="0" applyBorder="1" applyAlignment="1">
      <alignment vertical="center"/>
    </xf>
    <xf numFmtId="9" fontId="0" fillId="0" borderId="0" xfId="3" applyFont="1" applyBorder="1" applyAlignment="1">
      <alignment vertical="center"/>
    </xf>
    <xf numFmtId="0" fontId="0" fillId="0" borderId="4" xfId="0" quotePrefix="1" applyFont="1" applyBorder="1" applyAlignment="1">
      <alignment vertical="center"/>
    </xf>
    <xf numFmtId="0" fontId="0" fillId="0" borderId="7" xfId="0" applyBorder="1" applyAlignment="1">
      <alignment vertical="center"/>
    </xf>
    <xf numFmtId="43" fontId="1" fillId="0" borderId="7" xfId="1" applyFont="1" applyBorder="1" applyAlignment="1">
      <alignment vertical="center"/>
    </xf>
    <xf numFmtId="43" fontId="1" fillId="0" borderId="8" xfId="1" applyFont="1" applyBorder="1" applyAlignment="1">
      <alignment vertical="center"/>
    </xf>
    <xf numFmtId="0" fontId="0" fillId="0" borderId="16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5" fillId="0" borderId="17" xfId="0" applyFont="1" applyBorder="1" applyAlignment="1">
      <alignment vertical="center" wrapText="1"/>
    </xf>
    <xf numFmtId="0" fontId="0" fillId="0" borderId="17" xfId="0" applyBorder="1" applyAlignment="1">
      <alignment vertical="center"/>
    </xf>
    <xf numFmtId="43" fontId="0" fillId="0" borderId="10" xfId="1" applyFont="1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43" fontId="0" fillId="0" borderId="35" xfId="1" applyFont="1" applyBorder="1" applyAlignment="1">
      <alignment vertical="center"/>
    </xf>
    <xf numFmtId="43" fontId="0" fillId="0" borderId="7" xfId="0" applyNumberFormat="1" applyBorder="1" applyAlignment="1">
      <alignment horizontal="center"/>
    </xf>
    <xf numFmtId="43" fontId="0" fillId="0" borderId="0" xfId="1" applyFont="1" applyBorder="1" applyAlignment="1">
      <alignment horizontal="right" vertical="center"/>
    </xf>
    <xf numFmtId="9" fontId="1" fillId="0" borderId="5" xfId="3" applyFont="1" applyBorder="1" applyAlignment="1">
      <alignment vertical="center"/>
    </xf>
    <xf numFmtId="0" fontId="0" fillId="0" borderId="4" xfId="0" applyBorder="1" applyAlignment="1">
      <alignment horizontal="right" vertical="center"/>
    </xf>
    <xf numFmtId="0" fontId="6" fillId="0" borderId="35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10" fillId="0" borderId="36" xfId="0" applyFont="1" applyFill="1" applyBorder="1" applyAlignment="1">
      <alignment horizontal="center"/>
    </xf>
    <xf numFmtId="0" fontId="10" fillId="0" borderId="49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5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4" xfId="0" applyFont="1" applyFill="1" applyBorder="1"/>
    <xf numFmtId="0" fontId="3" fillId="0" borderId="0" xfId="0" applyFont="1" applyFill="1" applyBorder="1"/>
    <xf numFmtId="0" fontId="3" fillId="0" borderId="21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/>
    </xf>
    <xf numFmtId="0" fontId="6" fillId="0" borderId="35" xfId="0" applyFont="1" applyFill="1" applyBorder="1" applyAlignment="1">
      <alignment horizontal="center"/>
    </xf>
    <xf numFmtId="0" fontId="3" fillId="0" borderId="46" xfId="0" applyFont="1" applyFill="1" applyBorder="1" applyAlignment="1">
      <alignment horizontal="center"/>
    </xf>
    <xf numFmtId="0" fontId="3" fillId="0" borderId="47" xfId="0" applyFont="1" applyFill="1" applyBorder="1" applyAlignment="1">
      <alignment horizontal="center"/>
    </xf>
    <xf numFmtId="0" fontId="3" fillId="0" borderId="15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41" xfId="0" applyFont="1" applyFill="1" applyBorder="1" applyAlignment="1">
      <alignment horizontal="center" wrapText="1"/>
    </xf>
    <xf numFmtId="0" fontId="3" fillId="0" borderId="43" xfId="0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center"/>
    </xf>
    <xf numFmtId="165" fontId="6" fillId="0" borderId="2" xfId="0" applyNumberFormat="1" applyFont="1" applyFill="1" applyBorder="1" applyAlignment="1">
      <alignment horizontal="center"/>
    </xf>
    <xf numFmtId="165" fontId="6" fillId="0" borderId="3" xfId="0" applyNumberFormat="1" applyFont="1" applyFill="1" applyBorder="1" applyAlignment="1">
      <alignment horizontal="center"/>
    </xf>
    <xf numFmtId="167" fontId="3" fillId="0" borderId="1" xfId="0" applyNumberFormat="1" applyFont="1" applyFill="1" applyBorder="1" applyAlignment="1">
      <alignment horizontal="center" vertical="center"/>
    </xf>
    <xf numFmtId="167" fontId="3" fillId="0" borderId="2" xfId="0" applyNumberFormat="1" applyFont="1" applyFill="1" applyBorder="1" applyAlignment="1">
      <alignment horizontal="center" vertical="center"/>
    </xf>
    <xf numFmtId="167" fontId="3" fillId="0" borderId="3" xfId="0" applyNumberFormat="1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43" fontId="0" fillId="0" borderId="37" xfId="1" applyFont="1" applyBorder="1" applyAlignment="1">
      <alignment horizontal="center" vertical="center"/>
    </xf>
    <xf numFmtId="43" fontId="1" fillId="0" borderId="53" xfId="1" applyFont="1" applyBorder="1" applyAlignment="1">
      <alignment horizontal="center" vertical="center"/>
    </xf>
    <xf numFmtId="0" fontId="0" fillId="0" borderId="36" xfId="0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5" fillId="0" borderId="48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43" fontId="0" fillId="0" borderId="0" xfId="1" applyFont="1" applyAlignment="1">
      <alignment horizontal="center"/>
    </xf>
    <xf numFmtId="43" fontId="3" fillId="0" borderId="16" xfId="1" applyFont="1" applyBorder="1" applyAlignment="1">
      <alignment horizontal="center"/>
    </xf>
  </cellXfs>
  <cellStyles count="4">
    <cellStyle name="Moeda" xfId="2" builtinId="4"/>
    <cellStyle name="Normal" xfId="0" builtinId="0"/>
    <cellStyle name="Porcentagem" xfId="3" builtinId="5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1</xdr:row>
      <xdr:rowOff>180975</xdr:rowOff>
    </xdr:from>
    <xdr:to>
      <xdr:col>1</xdr:col>
      <xdr:colOff>1219201</xdr:colOff>
      <xdr:row>4</xdr:row>
      <xdr:rowOff>16003</xdr:rowOff>
    </xdr:to>
    <xdr:pic>
      <xdr:nvPicPr>
        <xdr:cNvPr id="4097" name="Picture 1" descr="Universidade Estadual do Norte do Paraná | UENP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371475"/>
          <a:ext cx="1724026" cy="482728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180975</xdr:rowOff>
    </xdr:from>
    <xdr:to>
      <xdr:col>2</xdr:col>
      <xdr:colOff>1</xdr:colOff>
      <xdr:row>2</xdr:row>
      <xdr:rowOff>130303</xdr:rowOff>
    </xdr:to>
    <xdr:pic>
      <xdr:nvPicPr>
        <xdr:cNvPr id="2" name="Picture 1" descr="Universidade Estadual do Norte do Paraná | UENP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775" y="371475"/>
          <a:ext cx="1724026" cy="482728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0"/>
  <sheetViews>
    <sheetView topLeftCell="A7" workbookViewId="0">
      <selection activeCell="A29" sqref="A29"/>
    </sheetView>
  </sheetViews>
  <sheetFormatPr defaultRowHeight="15"/>
  <cols>
    <col min="2" max="2" width="58.140625" customWidth="1"/>
    <col min="3" max="3" width="16" customWidth="1"/>
    <col min="4" max="4" width="9.5703125" customWidth="1"/>
    <col min="5" max="5" width="10.5703125" customWidth="1"/>
    <col min="7" max="7" width="11.140625" bestFit="1" customWidth="1"/>
    <col min="9" max="9" width="11.5703125" bestFit="1" customWidth="1"/>
  </cols>
  <sheetData>
    <row r="1" spans="1:9">
      <c r="A1" s="212"/>
      <c r="B1" s="213"/>
      <c r="C1" s="213"/>
      <c r="D1" s="213"/>
      <c r="E1" s="213"/>
      <c r="F1" s="213"/>
      <c r="G1" s="213"/>
      <c r="H1" s="213"/>
      <c r="I1" s="214"/>
    </row>
    <row r="2" spans="1:9" ht="19.5">
      <c r="A2" s="189"/>
      <c r="B2" s="320" t="s">
        <v>203</v>
      </c>
      <c r="C2" s="320"/>
      <c r="D2" s="320"/>
      <c r="E2" s="320"/>
      <c r="F2" s="320"/>
      <c r="G2" s="320"/>
      <c r="H2" s="320"/>
      <c r="I2" s="321"/>
    </row>
    <row r="3" spans="1:9" ht="16.5">
      <c r="A3" s="190"/>
      <c r="B3" s="322" t="s">
        <v>217</v>
      </c>
      <c r="C3" s="322"/>
      <c r="D3" s="322"/>
      <c r="E3" s="322"/>
      <c r="F3" s="322"/>
      <c r="G3" s="322"/>
      <c r="H3" s="322"/>
      <c r="I3" s="323"/>
    </row>
    <row r="4" spans="1:9">
      <c r="A4" s="191"/>
      <c r="B4" s="324" t="s">
        <v>221</v>
      </c>
      <c r="C4" s="324"/>
      <c r="D4" s="324"/>
      <c r="E4" s="324"/>
      <c r="F4" s="324"/>
      <c r="G4" s="324"/>
      <c r="H4" s="324"/>
      <c r="I4" s="325"/>
    </row>
    <row r="5" spans="1:9">
      <c r="A5" s="192"/>
      <c r="B5" s="193"/>
      <c r="C5" s="193"/>
      <c r="D5" s="193"/>
      <c r="E5" s="193"/>
      <c r="F5" s="193"/>
      <c r="G5" s="193"/>
      <c r="H5" s="193"/>
      <c r="I5" s="194"/>
    </row>
    <row r="6" spans="1:9" ht="15.75" customHeight="1">
      <c r="A6" s="330" t="s">
        <v>204</v>
      </c>
      <c r="B6" s="330"/>
      <c r="C6" s="330"/>
      <c r="D6" s="330"/>
      <c r="E6" s="330"/>
      <c r="F6" s="330"/>
      <c r="G6" s="330"/>
      <c r="H6" s="330"/>
      <c r="I6" s="330"/>
    </row>
    <row r="7" spans="1:9">
      <c r="A7" s="188" t="s">
        <v>205</v>
      </c>
      <c r="B7" s="316" t="str">
        <f>'SALA GEO_ORÇAMENTO'!C6</f>
        <v>LABORATÓRIO DE GEOGRAFIA -  CCP CENTRO  - [Rua Portugal]</v>
      </c>
      <c r="C7" s="316"/>
      <c r="D7" s="317" t="s">
        <v>220</v>
      </c>
      <c r="E7" s="318"/>
      <c r="F7" s="319"/>
      <c r="G7" s="340">
        <f ca="1">TODAY()</f>
        <v>42991</v>
      </c>
      <c r="H7" s="341"/>
      <c r="I7" s="342"/>
    </row>
    <row r="8" spans="1:9">
      <c r="A8" s="188" t="s">
        <v>206</v>
      </c>
      <c r="B8" s="316" t="s">
        <v>207</v>
      </c>
      <c r="C8" s="316"/>
      <c r="D8" s="317" t="s">
        <v>208</v>
      </c>
      <c r="E8" s="318"/>
      <c r="F8" s="319"/>
      <c r="G8" s="337">
        <f>'SALA GEO_ORÇAMENTO'!I18</f>
        <v>24999.996000000003</v>
      </c>
      <c r="H8" s="338"/>
      <c r="I8" s="339"/>
    </row>
    <row r="9" spans="1:9">
      <c r="A9" s="215"/>
      <c r="B9" s="159"/>
      <c r="C9" s="160"/>
      <c r="D9" s="160"/>
      <c r="E9" s="160"/>
      <c r="F9" s="160"/>
      <c r="G9" s="160"/>
      <c r="H9" s="160"/>
      <c r="I9" s="216"/>
    </row>
    <row r="10" spans="1:9">
      <c r="A10" s="343" t="s">
        <v>209</v>
      </c>
      <c r="B10" s="345" t="s">
        <v>210</v>
      </c>
      <c r="C10" s="335" t="s">
        <v>219</v>
      </c>
      <c r="D10" s="331" t="s">
        <v>218</v>
      </c>
      <c r="E10" s="332"/>
      <c r="F10" s="333"/>
      <c r="G10" s="333"/>
      <c r="H10" s="333"/>
      <c r="I10" s="334"/>
    </row>
    <row r="11" spans="1:9">
      <c r="A11" s="344"/>
      <c r="B11" s="346"/>
      <c r="C11" s="336"/>
      <c r="D11" s="328" t="s">
        <v>211</v>
      </c>
      <c r="E11" s="329"/>
      <c r="F11" s="328" t="s">
        <v>212</v>
      </c>
      <c r="G11" s="329"/>
      <c r="H11" s="328" t="s">
        <v>213</v>
      </c>
      <c r="I11" s="329"/>
    </row>
    <row r="12" spans="1:9">
      <c r="A12" s="167">
        <v>1</v>
      </c>
      <c r="B12" s="168" t="str">
        <f>'SALA GEO_ORÇAMENTO'!C21</f>
        <v>RETIRADAS E DEMOLIÇÕES</v>
      </c>
      <c r="C12" s="172">
        <f>'SALA GEO_ORÇAMENTO'!I21</f>
        <v>2047.5840000000001</v>
      </c>
      <c r="D12" s="181">
        <v>1</v>
      </c>
      <c r="E12" s="182">
        <f>D12*C12</f>
        <v>2047.5840000000001</v>
      </c>
      <c r="F12" s="181"/>
      <c r="G12" s="164">
        <f t="shared" ref="G12" si="0">F12*C12</f>
        <v>0</v>
      </c>
      <c r="H12" s="181"/>
      <c r="I12" s="182"/>
    </row>
    <row r="13" spans="1:9">
      <c r="A13" s="167">
        <v>2</v>
      </c>
      <c r="B13" s="169" t="str">
        <f>'SALA GEO_ORÇAMENTO'!C29</f>
        <v>INSTALAÇÕES E EMBOÇOS</v>
      </c>
      <c r="C13" s="171">
        <f>'SALA GEO_ORÇAMENTO'!I29</f>
        <v>8368.4120000000003</v>
      </c>
      <c r="D13" s="181">
        <v>1</v>
      </c>
      <c r="E13" s="182">
        <f t="shared" ref="E13:E17" si="1">D13*C13</f>
        <v>8368.4120000000003</v>
      </c>
      <c r="F13" s="183"/>
      <c r="G13" s="164">
        <f>F13*C13</f>
        <v>0</v>
      </c>
      <c r="H13" s="183"/>
      <c r="I13" s="163"/>
    </row>
    <row r="14" spans="1:9">
      <c r="A14" s="167">
        <v>3</v>
      </c>
      <c r="B14" s="169" t="str">
        <f>'SALA GEO_ORÇAMENTO'!C38</f>
        <v>REVESTIMENTOS CERAMICOS DE PAREDE E PISO</v>
      </c>
      <c r="C14" s="171">
        <f>'SALA GEO_ORÇAMENTO'!I38</f>
        <v>7706.4000000000005</v>
      </c>
      <c r="D14" s="181">
        <v>1</v>
      </c>
      <c r="E14" s="182">
        <f t="shared" si="1"/>
        <v>7706.4000000000005</v>
      </c>
      <c r="F14" s="183"/>
      <c r="G14" s="164">
        <f t="shared" ref="G14:G17" si="2">F14*C14</f>
        <v>0</v>
      </c>
      <c r="H14" s="183"/>
      <c r="I14" s="163"/>
    </row>
    <row r="15" spans="1:9">
      <c r="A15" s="167">
        <v>4</v>
      </c>
      <c r="B15" s="169" t="str">
        <f>'SALA GEO_ORÇAMENTO'!C44</f>
        <v>LOUÇAS SANITÁRIAS</v>
      </c>
      <c r="C15" s="171">
        <f>'SALA GEO_ORÇAMENTO'!I44</f>
        <v>1248</v>
      </c>
      <c r="D15" s="181">
        <v>1</v>
      </c>
      <c r="E15" s="182">
        <f t="shared" si="1"/>
        <v>1248</v>
      </c>
      <c r="F15" s="183"/>
      <c r="G15" s="164">
        <f t="shared" si="2"/>
        <v>0</v>
      </c>
      <c r="H15" s="183"/>
      <c r="I15" s="163"/>
    </row>
    <row r="16" spans="1:9">
      <c r="A16" s="167">
        <v>5</v>
      </c>
      <c r="B16" s="169" t="str">
        <f>'SALA GEO_ORÇAMENTO'!C48</f>
        <v>FORRO, PAREDE DIVISÓRIA e PORTAS</v>
      </c>
      <c r="C16" s="171">
        <f>'SALA GEO_ORÇAMENTO'!I48</f>
        <v>5028.3999999999996</v>
      </c>
      <c r="D16" s="181">
        <v>1</v>
      </c>
      <c r="E16" s="182">
        <f t="shared" si="1"/>
        <v>5028.3999999999996</v>
      </c>
      <c r="F16" s="183"/>
      <c r="G16" s="164">
        <f t="shared" si="2"/>
        <v>0</v>
      </c>
      <c r="H16" s="183"/>
      <c r="I16" s="163"/>
    </row>
    <row r="17" spans="1:9">
      <c r="A17" s="167">
        <v>6</v>
      </c>
      <c r="B17" s="169" t="str">
        <f>'SALA GEO_ORÇAMENTO'!C55</f>
        <v>LIMPEZA E BOTA FORA</v>
      </c>
      <c r="C17" s="171">
        <f>'SALA GEO_ORÇAMENTO'!I55</f>
        <v>601.20000000000005</v>
      </c>
      <c r="D17" s="181">
        <v>1</v>
      </c>
      <c r="E17" s="182">
        <f t="shared" si="1"/>
        <v>601.20000000000005</v>
      </c>
      <c r="F17" s="183"/>
      <c r="G17" s="164">
        <f t="shared" si="2"/>
        <v>0</v>
      </c>
      <c r="H17" s="183"/>
      <c r="I17" s="163"/>
    </row>
    <row r="18" spans="1:9">
      <c r="A18" s="167"/>
      <c r="B18" s="169"/>
      <c r="C18" s="171"/>
      <c r="D18" s="183"/>
      <c r="E18" s="164"/>
      <c r="F18" s="183"/>
      <c r="G18" s="164"/>
      <c r="H18" s="183"/>
      <c r="I18" s="164"/>
    </row>
    <row r="19" spans="1:9">
      <c r="A19" s="167"/>
      <c r="B19" s="170"/>
      <c r="C19" s="173"/>
      <c r="D19" s="184"/>
      <c r="E19" s="165"/>
      <c r="F19" s="184"/>
      <c r="G19" s="165"/>
      <c r="H19" s="184"/>
      <c r="I19" s="165"/>
    </row>
    <row r="20" spans="1:9">
      <c r="A20" s="174"/>
      <c r="B20" s="175" t="s">
        <v>214</v>
      </c>
      <c r="C20" s="176">
        <f>SUM(C12:C19)</f>
        <v>24999.996000000003</v>
      </c>
      <c r="D20" s="185"/>
      <c r="E20" s="177">
        <f>SUM(E12:E19)</f>
        <v>24999.996000000003</v>
      </c>
      <c r="F20" s="185"/>
      <c r="G20" s="177">
        <f>SUM(G13:G19)</f>
        <v>0</v>
      </c>
      <c r="H20" s="185"/>
      <c r="I20" s="177">
        <f>SUM(I18:I19)</f>
        <v>0</v>
      </c>
    </row>
    <row r="21" spans="1:9">
      <c r="A21" s="174"/>
      <c r="B21" s="175" t="s">
        <v>216</v>
      </c>
      <c r="C21" s="178"/>
      <c r="D21" s="186">
        <f>E20/C20</f>
        <v>1</v>
      </c>
      <c r="E21" s="179"/>
      <c r="F21" s="186">
        <f>(G20+E20)/C20</f>
        <v>1</v>
      </c>
      <c r="G21" s="179"/>
      <c r="H21" s="186">
        <f>(I20+G20+E20)/C20</f>
        <v>1</v>
      </c>
      <c r="I21" s="179"/>
    </row>
    <row r="22" spans="1:9">
      <c r="A22" s="174"/>
      <c r="B22" s="175" t="s">
        <v>215</v>
      </c>
      <c r="C22" s="180"/>
      <c r="D22" s="187">
        <f>D20</f>
        <v>0</v>
      </c>
      <c r="E22" s="177">
        <f>E20</f>
        <v>24999.996000000003</v>
      </c>
      <c r="F22" s="187">
        <f>D22+F20</f>
        <v>0</v>
      </c>
      <c r="G22" s="177">
        <f>G20+E20</f>
        <v>24999.996000000003</v>
      </c>
      <c r="H22" s="187">
        <f>F22+H20</f>
        <v>0</v>
      </c>
      <c r="I22" s="177">
        <f>I20+G20+E20</f>
        <v>24999.996000000003</v>
      </c>
    </row>
    <row r="23" spans="1:9">
      <c r="A23" s="326"/>
      <c r="B23" s="327"/>
      <c r="C23" s="162"/>
      <c r="D23" s="161"/>
      <c r="E23" s="161"/>
      <c r="F23" s="161"/>
      <c r="G23" s="161"/>
      <c r="H23" s="161"/>
      <c r="I23" s="217"/>
    </row>
    <row r="24" spans="1:9">
      <c r="A24" s="195"/>
      <c r="B24" s="166" t="s">
        <v>222</v>
      </c>
      <c r="C24" s="201">
        <f>C20</f>
        <v>24999.996000000003</v>
      </c>
      <c r="D24" s="196"/>
      <c r="E24" s="196"/>
      <c r="F24" s="196"/>
      <c r="G24" s="196"/>
      <c r="H24" s="196"/>
      <c r="I24" s="197"/>
    </row>
    <row r="25" spans="1:9">
      <c r="A25" s="198"/>
      <c r="B25" s="199" t="s">
        <v>223</v>
      </c>
      <c r="C25" s="312" t="str">
        <f>'SALA GEO_ORÇAMENTO'!F8</f>
        <v>1 mês</v>
      </c>
      <c r="D25" s="84"/>
      <c r="E25" s="87"/>
      <c r="F25" s="84"/>
      <c r="G25" s="84"/>
      <c r="H25" s="84"/>
      <c r="I25" s="200"/>
    </row>
    <row r="26" spans="1:9">
      <c r="A26" s="218"/>
      <c r="B26" s="18"/>
      <c r="C26" s="18"/>
      <c r="D26" s="18"/>
      <c r="E26" s="18"/>
      <c r="F26" s="18"/>
      <c r="G26" s="18"/>
      <c r="H26" s="18"/>
      <c r="I26" s="158"/>
    </row>
    <row r="27" spans="1:9">
      <c r="A27" s="202"/>
      <c r="B27" s="203"/>
      <c r="C27" s="204"/>
      <c r="D27" s="204"/>
      <c r="E27" s="204"/>
      <c r="F27" s="204"/>
      <c r="G27" s="204"/>
      <c r="H27" s="204"/>
      <c r="I27" s="205"/>
    </row>
    <row r="28" spans="1:9">
      <c r="A28" s="206"/>
      <c r="B28" s="207"/>
      <c r="C28" s="207"/>
      <c r="D28" s="207"/>
      <c r="E28" s="207"/>
      <c r="F28" s="207"/>
      <c r="G28" s="207"/>
      <c r="H28" s="207"/>
      <c r="I28" s="208"/>
    </row>
    <row r="29" spans="1:9">
      <c r="A29" s="206"/>
      <c r="B29" s="207"/>
      <c r="C29" s="207"/>
      <c r="D29" s="207"/>
      <c r="E29" s="207"/>
      <c r="F29" s="207"/>
      <c r="G29" s="207"/>
      <c r="H29" s="207"/>
      <c r="I29" s="208"/>
    </row>
    <row r="30" spans="1:9">
      <c r="A30" s="209"/>
      <c r="B30" s="210"/>
      <c r="C30" s="210"/>
      <c r="D30" s="210"/>
      <c r="E30" s="210"/>
      <c r="F30" s="210"/>
      <c r="G30" s="210"/>
      <c r="H30" s="210"/>
      <c r="I30" s="211"/>
    </row>
  </sheetData>
  <mergeCells count="18">
    <mergeCell ref="A23:B23"/>
    <mergeCell ref="D11:E11"/>
    <mergeCell ref="F11:G11"/>
    <mergeCell ref="H11:I11"/>
    <mergeCell ref="A6:I6"/>
    <mergeCell ref="D10:I10"/>
    <mergeCell ref="C10:C11"/>
    <mergeCell ref="G8:I8"/>
    <mergeCell ref="G7:I7"/>
    <mergeCell ref="A10:A11"/>
    <mergeCell ref="B10:B11"/>
    <mergeCell ref="B7:C7"/>
    <mergeCell ref="D7:F7"/>
    <mergeCell ref="B8:C8"/>
    <mergeCell ref="D8:F8"/>
    <mergeCell ref="B2:I2"/>
    <mergeCell ref="B3:I3"/>
    <mergeCell ref="B4:I4"/>
  </mergeCells>
  <pageMargins left="0.51181102362204722" right="0.51181102362204722" top="0.78740157480314965" bottom="0.78740157480314965" header="0.31496062992125984" footer="0.31496062992125984"/>
  <pageSetup paperSize="9" scale="9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12"/>
  <sheetViews>
    <sheetView tabSelected="1" topLeftCell="A36" zoomScaleNormal="100" workbookViewId="0">
      <selection activeCell="C52" sqref="C52"/>
    </sheetView>
  </sheetViews>
  <sheetFormatPr defaultRowHeight="15"/>
  <cols>
    <col min="1" max="2" width="9.140625" style="223"/>
    <col min="3" max="3" width="65.7109375" style="223" customWidth="1"/>
    <col min="4" max="4" width="9.140625" style="223"/>
    <col min="5" max="5" width="9.5703125" style="224" bestFit="1" customWidth="1"/>
    <col min="6" max="6" width="10.5703125" style="224" bestFit="1" customWidth="1"/>
    <col min="7" max="8" width="12.140625" style="224" bestFit="1" customWidth="1"/>
    <col min="9" max="9" width="14.85546875" style="224" customWidth="1"/>
    <col min="10" max="10" width="11.140625" style="224" customWidth="1"/>
    <col min="11" max="11" width="13.28515625" style="223" bestFit="1" customWidth="1"/>
    <col min="12" max="16384" width="9.140625" style="223"/>
  </cols>
  <sheetData>
    <row r="1" spans="1:9" ht="19.5">
      <c r="A1" s="189"/>
      <c r="B1" s="320" t="s">
        <v>203</v>
      </c>
      <c r="C1" s="320"/>
      <c r="D1" s="320"/>
      <c r="E1" s="320"/>
      <c r="F1" s="320"/>
      <c r="G1" s="320"/>
      <c r="H1" s="320"/>
      <c r="I1" s="321"/>
    </row>
    <row r="2" spans="1:9" ht="16.5">
      <c r="A2" s="190"/>
      <c r="B2" s="322" t="s">
        <v>217</v>
      </c>
      <c r="C2" s="322"/>
      <c r="D2" s="322"/>
      <c r="E2" s="322"/>
      <c r="F2" s="322"/>
      <c r="G2" s="322"/>
      <c r="H2" s="322"/>
      <c r="I2" s="323"/>
    </row>
    <row r="3" spans="1:9">
      <c r="A3" s="191"/>
      <c r="B3" s="324" t="s">
        <v>221</v>
      </c>
      <c r="C3" s="324"/>
      <c r="D3" s="324"/>
      <c r="E3" s="324"/>
      <c r="F3" s="324"/>
      <c r="G3" s="324"/>
      <c r="H3" s="324"/>
      <c r="I3" s="325"/>
    </row>
    <row r="4" spans="1:9">
      <c r="A4" s="192"/>
      <c r="B4" s="324"/>
      <c r="C4" s="324"/>
      <c r="D4" s="324"/>
      <c r="E4" s="324"/>
      <c r="F4" s="324"/>
      <c r="G4" s="324"/>
      <c r="H4" s="324"/>
      <c r="I4" s="325"/>
    </row>
    <row r="5" spans="1:9">
      <c r="A5" s="351" t="s">
        <v>279</v>
      </c>
      <c r="B5" s="352"/>
      <c r="C5" s="352"/>
      <c r="D5" s="352"/>
      <c r="E5" s="352"/>
      <c r="F5" s="352"/>
      <c r="G5" s="352"/>
      <c r="H5" s="352"/>
      <c r="I5" s="353"/>
    </row>
    <row r="6" spans="1:9">
      <c r="A6" s="297" t="s">
        <v>280</v>
      </c>
      <c r="B6" s="225"/>
      <c r="C6" s="239" t="s">
        <v>266</v>
      </c>
      <c r="D6" s="349" t="s">
        <v>283</v>
      </c>
      <c r="E6" s="349"/>
      <c r="F6" s="221">
        <f>I18</f>
        <v>24999.996000000003</v>
      </c>
      <c r="G6" s="221"/>
      <c r="H6" s="221"/>
      <c r="I6" s="228"/>
    </row>
    <row r="7" spans="1:9">
      <c r="A7" s="298" t="s">
        <v>281</v>
      </c>
      <c r="B7" s="226"/>
      <c r="C7" s="230" t="s">
        <v>282</v>
      </c>
      <c r="D7" s="350" t="s">
        <v>286</v>
      </c>
      <c r="E7" s="350"/>
      <c r="F7" s="299">
        <v>0.3</v>
      </c>
      <c r="G7" s="222"/>
      <c r="H7" s="222"/>
      <c r="I7" s="267"/>
    </row>
    <row r="8" spans="1:9">
      <c r="A8" s="266"/>
      <c r="B8" s="226"/>
      <c r="C8" s="226"/>
      <c r="D8" s="350" t="s">
        <v>284</v>
      </c>
      <c r="E8" s="350"/>
      <c r="F8" s="19" t="s">
        <v>285</v>
      </c>
      <c r="G8" s="222"/>
      <c r="H8" s="222"/>
      <c r="I8" s="267"/>
    </row>
    <row r="9" spans="1:9">
      <c r="A9" s="298" t="s">
        <v>267</v>
      </c>
      <c r="B9" s="226"/>
      <c r="C9" s="230" t="s">
        <v>268</v>
      </c>
      <c r="D9" s="226"/>
      <c r="E9" s="222"/>
      <c r="F9" s="222"/>
      <c r="G9" s="222"/>
      <c r="H9" s="222"/>
      <c r="I9" s="267"/>
    </row>
    <row r="10" spans="1:9">
      <c r="A10" s="300" t="s">
        <v>86</v>
      </c>
      <c r="B10" s="226"/>
      <c r="C10" s="230" t="s">
        <v>269</v>
      </c>
      <c r="D10" s="226"/>
      <c r="E10" s="222"/>
      <c r="F10" s="222"/>
      <c r="G10" s="222"/>
      <c r="H10" s="222"/>
      <c r="I10" s="267"/>
    </row>
    <row r="11" spans="1:9">
      <c r="A11" s="300"/>
      <c r="B11" s="226"/>
      <c r="C11" s="230" t="s">
        <v>277</v>
      </c>
      <c r="D11" s="226"/>
      <c r="E11" s="222"/>
      <c r="F11" s="222"/>
      <c r="G11" s="222"/>
      <c r="H11" s="222"/>
      <c r="I11" s="267"/>
    </row>
    <row r="12" spans="1:9">
      <c r="A12" s="300"/>
      <c r="B12" s="226"/>
      <c r="C12" s="230" t="s">
        <v>273</v>
      </c>
      <c r="D12" s="226"/>
      <c r="E12" s="222"/>
      <c r="F12" s="222"/>
      <c r="G12" s="222"/>
      <c r="H12" s="222"/>
      <c r="I12" s="267"/>
    </row>
    <row r="13" spans="1:9">
      <c r="A13" s="300"/>
      <c r="B13" s="226"/>
      <c r="C13" s="230" t="s">
        <v>276</v>
      </c>
      <c r="D13" s="226"/>
      <c r="E13" s="222"/>
      <c r="F13" s="222"/>
      <c r="G13" s="222"/>
      <c r="H13" s="222"/>
      <c r="I13" s="267"/>
    </row>
    <row r="14" spans="1:9">
      <c r="A14" s="268"/>
      <c r="B14" s="269"/>
      <c r="C14" s="301" t="s">
        <v>278</v>
      </c>
      <c r="D14" s="269"/>
      <c r="E14" s="302"/>
      <c r="F14" s="302"/>
      <c r="G14" s="302"/>
      <c r="H14" s="302"/>
      <c r="I14" s="303"/>
    </row>
    <row r="15" spans="1:9" hidden="1">
      <c r="A15" s="266"/>
      <c r="B15" s="226"/>
      <c r="C15" s="226"/>
      <c r="D15" s="226"/>
      <c r="E15" s="222"/>
      <c r="F15" s="222"/>
      <c r="G15" s="222"/>
      <c r="H15" s="222"/>
      <c r="I15" s="267"/>
    </row>
    <row r="16" spans="1:9" hidden="1">
      <c r="A16" s="298"/>
      <c r="B16" s="226"/>
      <c r="C16" s="313"/>
      <c r="D16" s="226"/>
      <c r="E16" s="222"/>
      <c r="F16" s="222"/>
      <c r="G16" s="222"/>
      <c r="H16" s="222"/>
      <c r="I16" s="267"/>
    </row>
    <row r="17" spans="1:11" hidden="1">
      <c r="A17" s="266"/>
      <c r="B17" s="226"/>
      <c r="C17" s="226"/>
      <c r="D17" s="226"/>
      <c r="E17" s="222"/>
      <c r="F17" s="222"/>
      <c r="G17" s="222"/>
      <c r="H17" s="222" t="s">
        <v>54</v>
      </c>
      <c r="I17" s="314">
        <v>0.3</v>
      </c>
    </row>
    <row r="18" spans="1:11">
      <c r="A18" s="219"/>
      <c r="B18" s="220"/>
      <c r="C18" s="220"/>
      <c r="D18" s="220"/>
      <c r="E18" s="284"/>
      <c r="F18" s="284"/>
      <c r="G18" s="284" t="s">
        <v>85</v>
      </c>
      <c r="H18" s="284"/>
      <c r="I18" s="285">
        <f>SUM(I21:I55)</f>
        <v>24999.996000000003</v>
      </c>
      <c r="K18" s="227"/>
    </row>
    <row r="19" spans="1:11">
      <c r="A19" s="240"/>
      <c r="B19" s="241"/>
      <c r="C19" s="241"/>
      <c r="D19" s="241"/>
      <c r="E19" s="242"/>
      <c r="F19" s="242"/>
      <c r="G19" s="347" t="s">
        <v>287</v>
      </c>
      <c r="H19" s="348"/>
      <c r="I19" s="308" t="s">
        <v>288</v>
      </c>
      <c r="K19" s="227"/>
    </row>
    <row r="20" spans="1:11">
      <c r="A20" s="244" t="s">
        <v>43</v>
      </c>
      <c r="B20" s="245" t="s">
        <v>44</v>
      </c>
      <c r="C20" s="304" t="s">
        <v>45</v>
      </c>
      <c r="D20" s="245" t="s">
        <v>68</v>
      </c>
      <c r="E20" s="246" t="s">
        <v>69</v>
      </c>
      <c r="F20" s="246" t="s">
        <v>46</v>
      </c>
      <c r="G20" s="246" t="s">
        <v>47</v>
      </c>
      <c r="H20" s="246" t="s">
        <v>48</v>
      </c>
      <c r="I20" s="247"/>
    </row>
    <row r="21" spans="1:11">
      <c r="A21" s="305">
        <v>1</v>
      </c>
      <c r="B21" s="252"/>
      <c r="C21" s="306" t="s">
        <v>51</v>
      </c>
      <c r="D21" s="307"/>
      <c r="E21" s="254"/>
      <c r="F21" s="254"/>
      <c r="G21" s="254"/>
      <c r="H21" s="254"/>
      <c r="I21" s="255">
        <f>SUM(H22:H27)</f>
        <v>2047.5840000000001</v>
      </c>
      <c r="K21" s="227"/>
    </row>
    <row r="22" spans="1:11" ht="30">
      <c r="A22" s="157" t="s">
        <v>52</v>
      </c>
      <c r="B22" s="245">
        <v>72238</v>
      </c>
      <c r="C22" s="248" t="s">
        <v>238</v>
      </c>
      <c r="D22" s="245" t="s">
        <v>57</v>
      </c>
      <c r="E22" s="246">
        <v>4</v>
      </c>
      <c r="F22" s="246">
        <v>7.42</v>
      </c>
      <c r="G22" s="246">
        <f>F22*E22</f>
        <v>29.68</v>
      </c>
      <c r="H22" s="246">
        <f>(1+$I$17)*G22</f>
        <v>38.584000000000003</v>
      </c>
      <c r="I22" s="247"/>
    </row>
    <row r="23" spans="1:11">
      <c r="A23" s="157" t="s">
        <v>59</v>
      </c>
      <c r="B23" s="245"/>
      <c r="C23" s="248" t="s">
        <v>239</v>
      </c>
      <c r="D23" s="245" t="s">
        <v>53</v>
      </c>
      <c r="E23" s="246">
        <v>1</v>
      </c>
      <c r="F23" s="246"/>
      <c r="G23" s="246"/>
      <c r="H23" s="246">
        <v>150</v>
      </c>
      <c r="I23" s="247"/>
    </row>
    <row r="24" spans="1:11" ht="30">
      <c r="A24" s="157" t="s">
        <v>60</v>
      </c>
      <c r="B24" s="245" t="s">
        <v>224</v>
      </c>
      <c r="C24" s="248" t="s">
        <v>241</v>
      </c>
      <c r="D24" s="245" t="s">
        <v>56</v>
      </c>
      <c r="E24" s="246">
        <v>4</v>
      </c>
      <c r="F24" s="246">
        <v>45</v>
      </c>
      <c r="G24" s="246">
        <f>F24*E24</f>
        <v>180</v>
      </c>
      <c r="H24" s="246">
        <f>(1+$I$17)*G24</f>
        <v>234</v>
      </c>
      <c r="I24" s="247"/>
    </row>
    <row r="25" spans="1:11" ht="30">
      <c r="A25" s="157" t="s">
        <v>61</v>
      </c>
      <c r="B25" s="245" t="s">
        <v>224</v>
      </c>
      <c r="C25" s="248" t="s">
        <v>270</v>
      </c>
      <c r="D25" s="245" t="s">
        <v>56</v>
      </c>
      <c r="E25" s="246">
        <v>4</v>
      </c>
      <c r="F25" s="246">
        <v>45</v>
      </c>
      <c r="G25" s="246">
        <f>F25*E25</f>
        <v>180</v>
      </c>
      <c r="H25" s="246">
        <f>(1+$I$17)*G25</f>
        <v>234</v>
      </c>
      <c r="I25" s="247"/>
    </row>
    <row r="26" spans="1:11">
      <c r="A26" s="157" t="s">
        <v>254</v>
      </c>
      <c r="B26" s="245">
        <v>85406</v>
      </c>
      <c r="C26" s="245" t="s">
        <v>58</v>
      </c>
      <c r="D26" s="245" t="s">
        <v>57</v>
      </c>
      <c r="E26" s="246">
        <v>10</v>
      </c>
      <c r="F26" s="246">
        <v>35</v>
      </c>
      <c r="G26" s="246">
        <f>F26*E26</f>
        <v>350</v>
      </c>
      <c r="H26" s="246">
        <f>(1+$I$17)*G26</f>
        <v>455</v>
      </c>
      <c r="I26" s="247"/>
    </row>
    <row r="27" spans="1:11">
      <c r="A27" s="157" t="s">
        <v>255</v>
      </c>
      <c r="B27" s="245"/>
      <c r="C27" s="275" t="s">
        <v>242</v>
      </c>
      <c r="D27" s="245" t="s">
        <v>57</v>
      </c>
      <c r="E27" s="246">
        <v>144</v>
      </c>
      <c r="F27" s="246">
        <v>5</v>
      </c>
      <c r="G27" s="246">
        <f>F27*E27</f>
        <v>720</v>
      </c>
      <c r="H27" s="246">
        <f>(1+$I$17)*G27</f>
        <v>936</v>
      </c>
      <c r="I27" s="247"/>
    </row>
    <row r="28" spans="1:11">
      <c r="A28" s="244"/>
      <c r="B28" s="245"/>
      <c r="C28" s="275"/>
      <c r="D28" s="245"/>
      <c r="E28" s="246"/>
      <c r="F28" s="246"/>
      <c r="G28" s="246"/>
      <c r="H28" s="246"/>
      <c r="I28" s="247"/>
    </row>
    <row r="29" spans="1:11">
      <c r="A29" s="287">
        <v>2</v>
      </c>
      <c r="B29" s="220"/>
      <c r="C29" s="283" t="s">
        <v>243</v>
      </c>
      <c r="D29" s="274"/>
      <c r="E29" s="284"/>
      <c r="F29" s="284"/>
      <c r="G29" s="284"/>
      <c r="H29" s="284">
        <f t="shared" ref="H29:H32" si="0">(1+$I$17)*G29</f>
        <v>0</v>
      </c>
      <c r="I29" s="285">
        <f>SUM(H30:H36)</f>
        <v>8368.4120000000003</v>
      </c>
      <c r="K29" s="227"/>
    </row>
    <row r="30" spans="1:11" ht="30">
      <c r="A30" s="157" t="s">
        <v>193</v>
      </c>
      <c r="B30" s="245"/>
      <c r="C30" s="248" t="s">
        <v>244</v>
      </c>
      <c r="D30" s="275" t="s">
        <v>75</v>
      </c>
      <c r="E30" s="246">
        <v>1</v>
      </c>
      <c r="F30" s="246">
        <v>100</v>
      </c>
      <c r="G30" s="246">
        <f>F30*E30</f>
        <v>100</v>
      </c>
      <c r="H30" s="246">
        <f t="shared" si="0"/>
        <v>130</v>
      </c>
      <c r="I30" s="247"/>
    </row>
    <row r="31" spans="1:11" ht="60">
      <c r="A31" s="157" t="s">
        <v>256</v>
      </c>
      <c r="B31" s="276">
        <v>89356</v>
      </c>
      <c r="C31" s="248" t="s">
        <v>289</v>
      </c>
      <c r="D31" s="275" t="s">
        <v>202</v>
      </c>
      <c r="E31" s="246">
        <v>21</v>
      </c>
      <c r="F31" s="246">
        <v>17</v>
      </c>
      <c r="G31" s="246">
        <f>F31*E31</f>
        <v>357</v>
      </c>
      <c r="H31" s="246">
        <f t="shared" si="0"/>
        <v>464.1</v>
      </c>
      <c r="I31" s="247"/>
    </row>
    <row r="32" spans="1:11" ht="60">
      <c r="A32" s="157" t="s">
        <v>257</v>
      </c>
      <c r="B32" s="245">
        <v>89714</v>
      </c>
      <c r="C32" s="248" t="s">
        <v>290</v>
      </c>
      <c r="D32" s="275" t="s">
        <v>202</v>
      </c>
      <c r="E32" s="246">
        <v>25</v>
      </c>
      <c r="F32" s="246">
        <v>42.5</v>
      </c>
      <c r="G32" s="246">
        <f>F32*E32</f>
        <v>1062.5</v>
      </c>
      <c r="H32" s="246">
        <f t="shared" si="0"/>
        <v>1381.25</v>
      </c>
      <c r="I32" s="247"/>
    </row>
    <row r="33" spans="1:11">
      <c r="A33" s="157" t="s">
        <v>258</v>
      </c>
      <c r="B33" s="245"/>
      <c r="C33" s="275" t="s">
        <v>240</v>
      </c>
      <c r="D33" s="245"/>
      <c r="E33" s="246"/>
      <c r="F33" s="246"/>
      <c r="G33" s="246"/>
      <c r="H33" s="246"/>
      <c r="I33" s="247"/>
    </row>
    <row r="34" spans="1:11" ht="60">
      <c r="A34" s="157" t="s">
        <v>259</v>
      </c>
      <c r="B34" s="245">
        <v>87528</v>
      </c>
      <c r="C34" s="276" t="s">
        <v>225</v>
      </c>
      <c r="D34" s="245" t="s">
        <v>57</v>
      </c>
      <c r="E34" s="246">
        <v>20</v>
      </c>
      <c r="F34" s="246">
        <v>31</v>
      </c>
      <c r="G34" s="246">
        <f>F34*E34</f>
        <v>620</v>
      </c>
      <c r="H34" s="246">
        <f>(1+$I$17)*G34</f>
        <v>806</v>
      </c>
      <c r="I34" s="247"/>
    </row>
    <row r="35" spans="1:11">
      <c r="A35" s="157" t="s">
        <v>260</v>
      </c>
      <c r="B35" s="275" t="s">
        <v>236</v>
      </c>
      <c r="C35" s="275" t="s">
        <v>274</v>
      </c>
      <c r="D35" s="275" t="s">
        <v>53</v>
      </c>
      <c r="E35" s="246">
        <v>4</v>
      </c>
      <c r="F35" s="246">
        <f>H63</f>
        <v>744</v>
      </c>
      <c r="G35" s="246">
        <f>F35*E35</f>
        <v>2976</v>
      </c>
      <c r="H35" s="246">
        <f>(1+$I$17)*G35</f>
        <v>3868.8</v>
      </c>
      <c r="I35" s="247"/>
    </row>
    <row r="36" spans="1:11">
      <c r="A36" s="157" t="s">
        <v>261</v>
      </c>
      <c r="B36" s="275" t="s">
        <v>235</v>
      </c>
      <c r="C36" s="275" t="s">
        <v>275</v>
      </c>
      <c r="D36" s="275" t="s">
        <v>53</v>
      </c>
      <c r="E36" s="246">
        <v>3</v>
      </c>
      <c r="F36" s="246">
        <f>H72</f>
        <v>440.58000000000004</v>
      </c>
      <c r="G36" s="246">
        <f>F36*E36</f>
        <v>1321.7400000000002</v>
      </c>
      <c r="H36" s="246">
        <f>(1+$I$17)*G36</f>
        <v>1718.2620000000004</v>
      </c>
      <c r="I36" s="247"/>
    </row>
    <row r="37" spans="1:11">
      <c r="A37" s="277"/>
      <c r="B37" s="278"/>
      <c r="C37" s="278"/>
      <c r="D37" s="278"/>
      <c r="E37" s="279"/>
      <c r="F37" s="279"/>
      <c r="G37" s="279"/>
      <c r="H37" s="279"/>
      <c r="I37" s="280"/>
    </row>
    <row r="38" spans="1:11">
      <c r="A38" s="287">
        <v>3</v>
      </c>
      <c r="B38" s="220"/>
      <c r="C38" s="283" t="s">
        <v>245</v>
      </c>
      <c r="D38" s="274"/>
      <c r="E38" s="284"/>
      <c r="F38" s="284"/>
      <c r="G38" s="284"/>
      <c r="H38" s="284"/>
      <c r="I38" s="285">
        <f>SUM(H39:H42)</f>
        <v>7706.4000000000005</v>
      </c>
    </row>
    <row r="39" spans="1:11" ht="30">
      <c r="A39" s="288" t="s">
        <v>262</v>
      </c>
      <c r="B39" s="257"/>
      <c r="C39" s="281" t="s">
        <v>246</v>
      </c>
      <c r="D39" s="282"/>
      <c r="E39" s="258"/>
      <c r="F39" s="258"/>
      <c r="G39" s="258"/>
      <c r="H39" s="258"/>
      <c r="I39" s="259"/>
    </row>
    <row r="40" spans="1:11" ht="45">
      <c r="A40" s="288" t="s">
        <v>263</v>
      </c>
      <c r="B40" s="275">
        <v>87273</v>
      </c>
      <c r="C40" s="248" t="s">
        <v>291</v>
      </c>
      <c r="D40" s="245" t="s">
        <v>57</v>
      </c>
      <c r="E40" s="246">
        <v>4</v>
      </c>
      <c r="F40" s="246">
        <v>38</v>
      </c>
      <c r="G40" s="246">
        <f>F40*E40</f>
        <v>152</v>
      </c>
      <c r="H40" s="246">
        <f>(1+$I$17)*G40</f>
        <v>197.6</v>
      </c>
      <c r="I40" s="247"/>
    </row>
    <row r="41" spans="1:11">
      <c r="A41" s="288" t="s">
        <v>264</v>
      </c>
      <c r="B41" s="245"/>
      <c r="C41" s="275" t="s">
        <v>247</v>
      </c>
      <c r="D41" s="275"/>
      <c r="E41" s="246"/>
      <c r="F41" s="246"/>
      <c r="G41" s="246"/>
      <c r="H41" s="246">
        <f>(1+$I$17)*G41</f>
        <v>0</v>
      </c>
      <c r="I41" s="247"/>
    </row>
    <row r="42" spans="1:11" ht="45">
      <c r="A42" s="288" t="s">
        <v>265</v>
      </c>
      <c r="B42" s="248">
        <v>87249</v>
      </c>
      <c r="C42" s="248" t="s">
        <v>292</v>
      </c>
      <c r="D42" s="245" t="s">
        <v>57</v>
      </c>
      <c r="E42" s="246">
        <v>152</v>
      </c>
      <c r="F42" s="246">
        <v>38</v>
      </c>
      <c r="G42" s="246">
        <f>F42*E42</f>
        <v>5776</v>
      </c>
      <c r="H42" s="246">
        <f>(1+$I$17)*G42</f>
        <v>7508.8</v>
      </c>
      <c r="I42" s="247"/>
    </row>
    <row r="43" spans="1:11">
      <c r="A43" s="244"/>
      <c r="B43" s="248"/>
      <c r="C43" s="248"/>
      <c r="D43" s="245"/>
      <c r="E43" s="246"/>
      <c r="F43" s="246"/>
      <c r="G43" s="246"/>
      <c r="H43" s="246"/>
      <c r="I43" s="247"/>
    </row>
    <row r="44" spans="1:11">
      <c r="A44" s="287">
        <v>4</v>
      </c>
      <c r="B44" s="220"/>
      <c r="C44" s="283" t="s">
        <v>248</v>
      </c>
      <c r="D44" s="274"/>
      <c r="E44" s="284"/>
      <c r="F44" s="284"/>
      <c r="G44" s="284"/>
      <c r="H44" s="284">
        <f>(1+$I$17)*G44</f>
        <v>0</v>
      </c>
      <c r="I44" s="285">
        <f>SUM(H45:H46)</f>
        <v>1248</v>
      </c>
      <c r="K44" s="232"/>
    </row>
    <row r="45" spans="1:11" ht="45">
      <c r="A45" s="157" t="s">
        <v>71</v>
      </c>
      <c r="B45" s="248">
        <v>86932</v>
      </c>
      <c r="C45" s="248" t="s">
        <v>74</v>
      </c>
      <c r="D45" s="275" t="s">
        <v>75</v>
      </c>
      <c r="E45" s="246">
        <v>2</v>
      </c>
      <c r="F45" s="246">
        <v>360</v>
      </c>
      <c r="G45" s="246">
        <f>F45*E45</f>
        <v>720</v>
      </c>
      <c r="H45" s="246">
        <f>(1+$I$17)*G45</f>
        <v>936</v>
      </c>
      <c r="I45" s="247"/>
    </row>
    <row r="46" spans="1:11" ht="60">
      <c r="A46" s="157" t="s">
        <v>72</v>
      </c>
      <c r="B46" s="245">
        <v>86939</v>
      </c>
      <c r="C46" s="248" t="s">
        <v>231</v>
      </c>
      <c r="D46" s="275" t="s">
        <v>75</v>
      </c>
      <c r="E46" s="246">
        <v>1</v>
      </c>
      <c r="F46" s="246">
        <v>240</v>
      </c>
      <c r="G46" s="246">
        <f>F46*E46</f>
        <v>240</v>
      </c>
      <c r="H46" s="246">
        <f>(1+$I$17)*G46</f>
        <v>312</v>
      </c>
      <c r="I46" s="247"/>
    </row>
    <row r="47" spans="1:11">
      <c r="A47" s="244"/>
      <c r="B47" s="245"/>
      <c r="C47" s="248"/>
      <c r="D47" s="275"/>
      <c r="E47" s="246"/>
      <c r="F47" s="246"/>
      <c r="G47" s="246"/>
      <c r="H47" s="246"/>
      <c r="I47" s="247"/>
    </row>
    <row r="48" spans="1:11">
      <c r="A48" s="287">
        <v>5</v>
      </c>
      <c r="B48" s="220"/>
      <c r="C48" s="283" t="s">
        <v>253</v>
      </c>
      <c r="D48" s="274"/>
      <c r="E48" s="284"/>
      <c r="F48" s="284"/>
      <c r="G48" s="284"/>
      <c r="H48" s="284"/>
      <c r="I48" s="285">
        <f>SUM(H48:H53)</f>
        <v>5028.3999999999996</v>
      </c>
    </row>
    <row r="49" spans="1:11" ht="30">
      <c r="A49" s="157" t="s">
        <v>161</v>
      </c>
      <c r="B49" s="245">
        <v>84090</v>
      </c>
      <c r="C49" s="248" t="s">
        <v>250</v>
      </c>
      <c r="D49" s="245" t="s">
        <v>57</v>
      </c>
      <c r="E49" s="246">
        <v>6</v>
      </c>
      <c r="F49" s="246">
        <v>88</v>
      </c>
      <c r="G49" s="246">
        <f>F49*E49</f>
        <v>528</v>
      </c>
      <c r="H49" s="246">
        <f>(1+$I$17)*G49</f>
        <v>686.4</v>
      </c>
      <c r="I49" s="247"/>
    </row>
    <row r="50" spans="1:11">
      <c r="A50" s="289"/>
      <c r="B50" s="245"/>
      <c r="C50" s="275" t="s">
        <v>249</v>
      </c>
      <c r="D50" s="245"/>
      <c r="E50" s="246"/>
      <c r="F50" s="246"/>
      <c r="G50" s="246"/>
      <c r="H50" s="246">
        <f>(1+$I$17)*G50</f>
        <v>0</v>
      </c>
      <c r="I50" s="247"/>
    </row>
    <row r="51" spans="1:11">
      <c r="A51" s="289"/>
      <c r="B51" s="245"/>
      <c r="C51" s="275" t="s">
        <v>237</v>
      </c>
      <c r="D51" s="245"/>
      <c r="E51" s="246"/>
      <c r="F51" s="246"/>
      <c r="G51" s="246"/>
      <c r="H51" s="246">
        <f>(1+$I$17)*G51</f>
        <v>0</v>
      </c>
      <c r="I51" s="247"/>
    </row>
    <row r="52" spans="1:11">
      <c r="A52" s="290" t="s">
        <v>162</v>
      </c>
      <c r="B52" s="252"/>
      <c r="C52" s="253" t="s">
        <v>251</v>
      </c>
      <c r="D52" s="252" t="s">
        <v>57</v>
      </c>
      <c r="E52" s="254">
        <f>7.8*3</f>
        <v>23.4</v>
      </c>
      <c r="F52" s="254">
        <v>100</v>
      </c>
      <c r="G52" s="254">
        <f>F52*E52</f>
        <v>2340</v>
      </c>
      <c r="H52" s="254">
        <f>(1+$I$17)*G52</f>
        <v>3042</v>
      </c>
      <c r="I52" s="255"/>
    </row>
    <row r="53" spans="1:11" ht="75">
      <c r="A53" s="315" t="s">
        <v>163</v>
      </c>
      <c r="B53" s="226">
        <v>91325</v>
      </c>
      <c r="C53" s="231" t="s">
        <v>252</v>
      </c>
      <c r="D53" s="230" t="s">
        <v>75</v>
      </c>
      <c r="E53" s="222">
        <v>4</v>
      </c>
      <c r="F53" s="222">
        <v>250</v>
      </c>
      <c r="G53" s="222">
        <f>F53*E53</f>
        <v>1000</v>
      </c>
      <c r="H53" s="222">
        <f>(1+$I$17)*G53</f>
        <v>1300</v>
      </c>
      <c r="I53" s="267"/>
    </row>
    <row r="54" spans="1:11">
      <c r="A54" s="266"/>
      <c r="B54" s="226"/>
      <c r="C54" s="231"/>
      <c r="D54" s="230"/>
      <c r="E54" s="222"/>
      <c r="F54" s="222"/>
      <c r="G54" s="222"/>
      <c r="H54" s="222"/>
      <c r="I54" s="267"/>
    </row>
    <row r="55" spans="1:11">
      <c r="A55" s="287">
        <v>6</v>
      </c>
      <c r="B55" s="220"/>
      <c r="C55" s="283" t="s">
        <v>169</v>
      </c>
      <c r="D55" s="274"/>
      <c r="E55" s="284"/>
      <c r="F55" s="284"/>
      <c r="G55" s="284"/>
      <c r="H55" s="284">
        <f>I55</f>
        <v>601.20000000000005</v>
      </c>
      <c r="I55" s="285">
        <v>601.20000000000005</v>
      </c>
    </row>
    <row r="56" spans="1:11">
      <c r="A56" s="309"/>
      <c r="B56" s="269"/>
      <c r="C56" s="310"/>
      <c r="D56" s="301"/>
      <c r="E56" s="302"/>
      <c r="F56" s="302"/>
      <c r="G56" s="302"/>
      <c r="H56" s="311" t="s">
        <v>50</v>
      </c>
      <c r="I56" s="286">
        <f>SUM(I21:I55)</f>
        <v>24999.996000000003</v>
      </c>
      <c r="K56" s="227"/>
    </row>
    <row r="57" spans="1:11">
      <c r="A57" s="260"/>
      <c r="B57" s="261"/>
      <c r="C57" s="262" t="s">
        <v>200</v>
      </c>
      <c r="D57" s="261"/>
      <c r="E57" s="263"/>
      <c r="F57" s="263"/>
      <c r="G57" s="263"/>
      <c r="H57" s="264"/>
      <c r="I57" s="222"/>
    </row>
    <row r="58" spans="1:11">
      <c r="A58" s="291" t="s">
        <v>236</v>
      </c>
      <c r="B58" s="220"/>
      <c r="C58" s="114" t="s">
        <v>271</v>
      </c>
      <c r="D58" s="220"/>
      <c r="E58" s="284"/>
      <c r="F58" s="284"/>
      <c r="G58" s="284"/>
      <c r="H58" s="285"/>
      <c r="I58" s="222"/>
    </row>
    <row r="59" spans="1:11" ht="45">
      <c r="A59" s="256"/>
      <c r="B59" s="257"/>
      <c r="C59" s="281" t="s">
        <v>226</v>
      </c>
      <c r="D59" s="257" t="s">
        <v>57</v>
      </c>
      <c r="E59" s="258">
        <v>3</v>
      </c>
      <c r="F59" s="258">
        <v>105</v>
      </c>
      <c r="G59" s="258">
        <f>F59*E59</f>
        <v>315</v>
      </c>
      <c r="H59" s="259">
        <f>G59</f>
        <v>315</v>
      </c>
      <c r="I59" s="222"/>
    </row>
    <row r="60" spans="1:11">
      <c r="A60" s="244"/>
      <c r="B60" s="245"/>
      <c r="C60" s="245"/>
      <c r="D60" s="245"/>
      <c r="E60" s="246"/>
      <c r="F60" s="246"/>
      <c r="G60" s="246"/>
      <c r="H60" s="247">
        <f>G60</f>
        <v>0</v>
      </c>
      <c r="I60" s="222"/>
    </row>
    <row r="61" spans="1:11" ht="45">
      <c r="A61" s="244"/>
      <c r="B61" s="249">
        <v>72131</v>
      </c>
      <c r="C61" s="248" t="s">
        <v>228</v>
      </c>
      <c r="D61" s="245" t="s">
        <v>57</v>
      </c>
      <c r="E61" s="246">
        <f>0.8*5</f>
        <v>4</v>
      </c>
      <c r="F61" s="246">
        <v>55</v>
      </c>
      <c r="G61" s="246">
        <f>F61*E61</f>
        <v>220</v>
      </c>
      <c r="H61" s="247">
        <f>G61</f>
        <v>220</v>
      </c>
      <c r="I61" s="222"/>
    </row>
    <row r="62" spans="1:11" ht="45">
      <c r="A62" s="244"/>
      <c r="B62" s="250" t="s">
        <v>227</v>
      </c>
      <c r="C62" s="248" t="s">
        <v>229</v>
      </c>
      <c r="D62" s="245" t="s">
        <v>57</v>
      </c>
      <c r="E62" s="246">
        <v>5.5</v>
      </c>
      <c r="F62" s="246">
        <v>38</v>
      </c>
      <c r="G62" s="246">
        <f>F62*E62</f>
        <v>209</v>
      </c>
      <c r="H62" s="247">
        <f>G62</f>
        <v>209</v>
      </c>
      <c r="I62" s="222"/>
    </row>
    <row r="63" spans="1:11">
      <c r="A63" s="251"/>
      <c r="B63" s="252"/>
      <c r="C63" s="253"/>
      <c r="D63" s="252"/>
      <c r="E63" s="254"/>
      <c r="F63" s="254"/>
      <c r="G63" s="156" t="s">
        <v>230</v>
      </c>
      <c r="H63" s="255">
        <f>SUM(H59:H62)</f>
        <v>744</v>
      </c>
      <c r="I63" s="222"/>
    </row>
    <row r="64" spans="1:11">
      <c r="A64" s="266"/>
      <c r="B64" s="226"/>
      <c r="C64" s="231"/>
      <c r="D64" s="226"/>
      <c r="E64" s="222"/>
      <c r="F64" s="222"/>
      <c r="G64" s="19"/>
      <c r="H64" s="267"/>
      <c r="I64" s="222"/>
    </row>
    <row r="65" spans="1:17">
      <c r="A65" s="291" t="s">
        <v>235</v>
      </c>
      <c r="B65" s="220"/>
      <c r="C65" s="114" t="s">
        <v>272</v>
      </c>
      <c r="D65" s="220"/>
      <c r="E65" s="284"/>
      <c r="F65" s="284"/>
      <c r="G65" s="284"/>
      <c r="H65" s="285"/>
      <c r="I65" s="222"/>
    </row>
    <row r="66" spans="1:17" ht="45">
      <c r="A66" s="240"/>
      <c r="B66" s="292">
        <v>87249</v>
      </c>
      <c r="C66" s="293" t="s">
        <v>226</v>
      </c>
      <c r="D66" s="241" t="s">
        <v>57</v>
      </c>
      <c r="E66" s="242">
        <v>2</v>
      </c>
      <c r="F66" s="242">
        <v>38</v>
      </c>
      <c r="G66" s="242">
        <f>F66*E66</f>
        <v>76</v>
      </c>
      <c r="H66" s="243">
        <f>G66</f>
        <v>76</v>
      </c>
      <c r="I66" s="222"/>
    </row>
    <row r="67" spans="1:17" ht="45">
      <c r="A67" s="244"/>
      <c r="B67" s="294"/>
      <c r="C67" s="248" t="s">
        <v>228</v>
      </c>
      <c r="D67" s="245" t="s">
        <v>57</v>
      </c>
      <c r="E67" s="246">
        <f>0.6*2.5</f>
        <v>1.5</v>
      </c>
      <c r="F67" s="246">
        <v>55</v>
      </c>
      <c r="G67" s="246">
        <f>F67*E67</f>
        <v>82.5</v>
      </c>
      <c r="H67" s="247">
        <f>G67</f>
        <v>82.5</v>
      </c>
      <c r="I67" s="222"/>
    </row>
    <row r="68" spans="1:17" ht="45">
      <c r="A68" s="244"/>
      <c r="B68" s="249">
        <v>72131</v>
      </c>
      <c r="C68" s="248" t="s">
        <v>229</v>
      </c>
      <c r="D68" s="245" t="s">
        <v>57</v>
      </c>
      <c r="E68" s="246">
        <f>0.8*2.7</f>
        <v>2.16</v>
      </c>
      <c r="F68" s="246">
        <v>38</v>
      </c>
      <c r="G68" s="246">
        <f>F68*E68</f>
        <v>82.080000000000013</v>
      </c>
      <c r="H68" s="247">
        <f>G68</f>
        <v>82.080000000000013</v>
      </c>
      <c r="I68" s="222"/>
      <c r="K68" s="227"/>
    </row>
    <row r="69" spans="1:17">
      <c r="A69" s="244"/>
      <c r="B69" s="250" t="s">
        <v>227</v>
      </c>
      <c r="C69" s="275" t="s">
        <v>233</v>
      </c>
      <c r="D69" s="245"/>
      <c r="E69" s="245"/>
      <c r="F69" s="245"/>
      <c r="G69" s="245"/>
      <c r="H69" s="295"/>
      <c r="I69" s="222"/>
    </row>
    <row r="70" spans="1:17" ht="60">
      <c r="A70" s="244"/>
      <c r="B70" s="296">
        <v>87249</v>
      </c>
      <c r="C70" s="248" t="s">
        <v>232</v>
      </c>
      <c r="D70" s="275" t="s">
        <v>53</v>
      </c>
      <c r="E70" s="246">
        <v>1</v>
      </c>
      <c r="F70" s="246">
        <v>200</v>
      </c>
      <c r="G70" s="246">
        <f>F70*E70</f>
        <v>200</v>
      </c>
      <c r="H70" s="247">
        <f t="shared" ref="H70" si="1">G70</f>
        <v>200</v>
      </c>
      <c r="I70" s="222"/>
    </row>
    <row r="71" spans="1:17">
      <c r="A71" s="244"/>
      <c r="B71" s="245"/>
      <c r="C71" s="238"/>
      <c r="D71" s="245"/>
      <c r="E71" s="245"/>
      <c r="F71" s="245"/>
      <c r="G71" s="245"/>
      <c r="H71" s="295"/>
      <c r="I71" s="222"/>
    </row>
    <row r="72" spans="1:17">
      <c r="A72" s="251"/>
      <c r="B72" s="252"/>
      <c r="C72" s="270"/>
      <c r="D72" s="270"/>
      <c r="E72" s="271"/>
      <c r="F72" s="271"/>
      <c r="G72" s="272" t="s">
        <v>234</v>
      </c>
      <c r="H72" s="273">
        <f>SUM(H66:H70)</f>
        <v>440.58000000000004</v>
      </c>
      <c r="I72" s="222"/>
    </row>
    <row r="73" spans="1:17">
      <c r="B73" s="265"/>
      <c r="C73" s="265"/>
      <c r="E73" s="223"/>
      <c r="F73" s="223"/>
      <c r="G73" s="223"/>
      <c r="H73" s="223"/>
      <c r="I73" s="234"/>
    </row>
    <row r="74" spans="1:17">
      <c r="B74" s="233"/>
      <c r="C74" s="233"/>
      <c r="D74" s="233"/>
      <c r="E74" s="233"/>
      <c r="F74" s="233"/>
      <c r="G74" s="234"/>
      <c r="H74" s="234"/>
      <c r="I74" s="234"/>
    </row>
    <row r="75" spans="1:17">
      <c r="B75" s="233"/>
      <c r="C75" s="233"/>
      <c r="D75" s="233"/>
      <c r="E75" s="233"/>
      <c r="F75" s="234"/>
      <c r="G75" s="234"/>
      <c r="H75" s="234"/>
      <c r="I75" s="234"/>
      <c r="K75" s="226"/>
      <c r="L75" s="226"/>
      <c r="M75" s="222"/>
      <c r="N75" s="222"/>
      <c r="O75" s="222"/>
      <c r="P75" s="222"/>
      <c r="Q75" s="226"/>
    </row>
    <row r="76" spans="1:17">
      <c r="B76" s="233"/>
      <c r="C76" s="233"/>
      <c r="D76" s="233"/>
      <c r="E76" s="233"/>
      <c r="F76" s="234"/>
      <c r="G76" s="234"/>
      <c r="H76" s="234"/>
      <c r="I76" s="234"/>
      <c r="K76" s="226"/>
      <c r="L76" s="226"/>
      <c r="M76" s="222"/>
      <c r="N76" s="222"/>
      <c r="O76" s="222"/>
      <c r="P76" s="222"/>
      <c r="Q76" s="226"/>
    </row>
    <row r="77" spans="1:17">
      <c r="B77" s="233"/>
      <c r="C77" s="233"/>
      <c r="D77" s="233"/>
      <c r="E77" s="233"/>
      <c r="F77" s="234"/>
      <c r="G77" s="234"/>
      <c r="H77" s="234"/>
      <c r="I77" s="234"/>
      <c r="K77" s="226"/>
      <c r="L77" s="226"/>
      <c r="M77" s="226"/>
      <c r="N77" s="226"/>
      <c r="O77" s="222"/>
      <c r="P77" s="222"/>
      <c r="Q77" s="226"/>
    </row>
    <row r="78" spans="1:17">
      <c r="B78" s="235"/>
      <c r="C78" s="233"/>
      <c r="D78" s="233"/>
      <c r="E78" s="233"/>
      <c r="F78" s="234"/>
      <c r="G78" s="234"/>
      <c r="H78" s="234"/>
      <c r="I78" s="234"/>
      <c r="K78" s="226"/>
      <c r="L78" s="226"/>
      <c r="M78" s="226"/>
      <c r="N78" s="226"/>
      <c r="O78" s="222"/>
      <c r="P78" s="222"/>
      <c r="Q78" s="226"/>
    </row>
    <row r="79" spans="1:17">
      <c r="B79" s="233"/>
      <c r="C79" s="233"/>
      <c r="D79" s="233"/>
      <c r="E79" s="233"/>
      <c r="F79" s="234"/>
      <c r="G79" s="234"/>
      <c r="H79" s="234"/>
      <c r="I79" s="234"/>
      <c r="K79" s="226"/>
      <c r="L79" s="226"/>
      <c r="M79" s="226"/>
      <c r="N79" s="226"/>
      <c r="O79" s="222"/>
      <c r="P79" s="222"/>
      <c r="Q79" s="226"/>
    </row>
    <row r="80" spans="1:17">
      <c r="B80" s="233"/>
      <c r="C80" s="233"/>
      <c r="D80" s="233"/>
      <c r="E80" s="233"/>
      <c r="F80" s="234"/>
      <c r="G80" s="234"/>
      <c r="H80" s="234"/>
      <c r="I80" s="234"/>
      <c r="K80" s="226"/>
      <c r="L80" s="226"/>
      <c r="M80" s="226"/>
      <c r="N80" s="226"/>
      <c r="O80" s="222"/>
      <c r="P80" s="222"/>
      <c r="Q80" s="226"/>
    </row>
    <row r="81" spans="2:17">
      <c r="B81" s="233"/>
      <c r="C81" s="233"/>
      <c r="D81" s="233"/>
      <c r="E81" s="233"/>
      <c r="F81" s="234"/>
      <c r="G81" s="234"/>
      <c r="H81" s="234"/>
      <c r="I81" s="234"/>
      <c r="K81" s="226"/>
      <c r="L81" s="226"/>
      <c r="M81" s="226"/>
      <c r="N81" s="226"/>
      <c r="O81" s="222"/>
      <c r="P81" s="222"/>
      <c r="Q81" s="226"/>
    </row>
    <row r="82" spans="2:17">
      <c r="B82" s="233"/>
      <c r="C82" s="233"/>
      <c r="D82" s="233"/>
      <c r="E82" s="233"/>
      <c r="F82" s="234"/>
      <c r="G82" s="234"/>
      <c r="H82" s="234"/>
      <c r="I82" s="234"/>
      <c r="K82" s="226"/>
      <c r="L82" s="226"/>
      <c r="M82" s="226"/>
      <c r="N82" s="226"/>
      <c r="O82" s="222"/>
      <c r="P82" s="222"/>
      <c r="Q82" s="226"/>
    </row>
    <row r="83" spans="2:17">
      <c r="B83" s="233"/>
      <c r="C83" s="233"/>
      <c r="D83" s="233"/>
      <c r="E83" s="233"/>
      <c r="F83" s="234"/>
      <c r="G83" s="234"/>
      <c r="H83" s="234"/>
      <c r="I83" s="234"/>
      <c r="J83" s="222"/>
      <c r="K83" s="226"/>
      <c r="L83" s="226"/>
      <c r="M83" s="226"/>
      <c r="N83" s="226"/>
      <c r="O83" s="222"/>
      <c r="P83" s="222"/>
      <c r="Q83" s="226"/>
    </row>
    <row r="84" spans="2:17">
      <c r="B84" s="233"/>
      <c r="C84" s="233"/>
      <c r="D84" s="233"/>
      <c r="E84" s="233"/>
      <c r="F84" s="234"/>
      <c r="G84" s="234"/>
      <c r="H84" s="234"/>
      <c r="I84" s="234"/>
      <c r="J84" s="222"/>
      <c r="K84" s="226"/>
      <c r="L84" s="226"/>
      <c r="M84" s="226"/>
      <c r="N84" s="226"/>
      <c r="O84" s="222"/>
      <c r="P84" s="222"/>
      <c r="Q84" s="226"/>
    </row>
    <row r="85" spans="2:17">
      <c r="B85" s="233"/>
      <c r="C85" s="233"/>
      <c r="D85" s="233"/>
      <c r="E85" s="233"/>
      <c r="F85" s="234"/>
      <c r="G85" s="234"/>
      <c r="H85" s="234"/>
      <c r="I85" s="234"/>
      <c r="J85" s="222"/>
      <c r="K85" s="226"/>
      <c r="L85" s="226"/>
      <c r="M85" s="226"/>
      <c r="N85" s="226"/>
      <c r="O85" s="222"/>
      <c r="P85" s="222"/>
      <c r="Q85" s="226"/>
    </row>
    <row r="86" spans="2:17">
      <c r="B86" s="233"/>
      <c r="C86" s="233"/>
      <c r="D86" s="233"/>
      <c r="E86" s="233"/>
      <c r="F86" s="234"/>
      <c r="G86" s="234"/>
      <c r="H86" s="234"/>
      <c r="I86" s="234"/>
      <c r="J86" s="222"/>
      <c r="K86" s="226"/>
      <c r="L86" s="226"/>
      <c r="M86" s="226"/>
      <c r="N86" s="226"/>
      <c r="O86" s="222"/>
      <c r="P86" s="222"/>
      <c r="Q86" s="226"/>
    </row>
    <row r="87" spans="2:17">
      <c r="B87" s="233"/>
      <c r="C87" s="233"/>
      <c r="D87" s="233"/>
      <c r="E87" s="233"/>
      <c r="F87" s="234"/>
      <c r="G87" s="234"/>
      <c r="H87" s="234"/>
      <c r="I87" s="234"/>
      <c r="J87" s="222"/>
      <c r="K87" s="226"/>
      <c r="L87" s="226"/>
      <c r="M87" s="226"/>
      <c r="N87" s="226"/>
      <c r="O87" s="222"/>
      <c r="P87" s="222"/>
      <c r="Q87" s="226"/>
    </row>
    <row r="88" spans="2:17">
      <c r="B88" s="233"/>
      <c r="C88" s="233"/>
      <c r="D88" s="233"/>
      <c r="E88" s="233"/>
      <c r="F88" s="234"/>
      <c r="G88" s="234"/>
      <c r="H88" s="234"/>
      <c r="I88" s="234"/>
      <c r="J88" s="222"/>
      <c r="K88" s="226"/>
      <c r="L88" s="226"/>
      <c r="M88" s="226"/>
      <c r="N88" s="226"/>
      <c r="O88" s="222"/>
      <c r="P88" s="222"/>
      <c r="Q88" s="226"/>
    </row>
    <row r="89" spans="2:17">
      <c r="B89" s="235"/>
      <c r="C89" s="233"/>
      <c r="D89" s="233"/>
      <c r="E89" s="233"/>
      <c r="F89" s="234"/>
      <c r="G89" s="234"/>
      <c r="H89" s="234"/>
      <c r="I89" s="234"/>
      <c r="J89" s="222"/>
      <c r="K89" s="226"/>
      <c r="L89" s="226"/>
      <c r="M89" s="226"/>
      <c r="N89" s="226"/>
      <c r="O89" s="222"/>
      <c r="P89" s="222"/>
      <c r="Q89" s="226"/>
    </row>
    <row r="90" spans="2:17">
      <c r="B90" s="233"/>
      <c r="C90" s="233"/>
      <c r="D90" s="233"/>
      <c r="E90" s="233"/>
      <c r="F90" s="234"/>
      <c r="G90" s="234"/>
      <c r="H90" s="234"/>
      <c r="I90" s="234"/>
      <c r="J90" s="222"/>
      <c r="K90" s="226"/>
      <c r="L90" s="226"/>
      <c r="M90" s="226"/>
      <c r="N90" s="226"/>
      <c r="O90" s="222"/>
      <c r="P90" s="222"/>
      <c r="Q90" s="226"/>
    </row>
    <row r="91" spans="2:17">
      <c r="B91" s="233"/>
      <c r="C91" s="233"/>
      <c r="D91" s="233"/>
      <c r="E91" s="233"/>
      <c r="F91" s="234"/>
      <c r="G91" s="234"/>
      <c r="H91" s="234"/>
      <c r="I91" s="234"/>
      <c r="J91" s="222"/>
      <c r="K91" s="226"/>
      <c r="L91" s="226"/>
      <c r="M91" s="226"/>
      <c r="N91" s="226"/>
      <c r="O91" s="222"/>
      <c r="P91" s="222"/>
      <c r="Q91" s="226"/>
    </row>
    <row r="92" spans="2:17">
      <c r="B92" s="233"/>
      <c r="C92" s="233"/>
      <c r="D92" s="233"/>
      <c r="E92" s="233"/>
      <c r="F92" s="234"/>
      <c r="G92" s="234"/>
      <c r="H92" s="234"/>
      <c r="I92" s="234"/>
      <c r="J92" s="222"/>
      <c r="K92" s="226"/>
      <c r="L92" s="226"/>
      <c r="M92" s="226"/>
      <c r="N92" s="226"/>
      <c r="O92" s="222"/>
      <c r="P92" s="222"/>
      <c r="Q92" s="226"/>
    </row>
    <row r="93" spans="2:17">
      <c r="B93" s="233"/>
      <c r="C93" s="233"/>
      <c r="D93" s="233"/>
      <c r="E93" s="233"/>
      <c r="F93" s="234"/>
      <c r="G93" s="234"/>
      <c r="H93" s="234"/>
      <c r="I93" s="234"/>
      <c r="J93" s="222"/>
      <c r="K93" s="226"/>
      <c r="L93" s="226"/>
      <c r="M93" s="226"/>
      <c r="N93" s="226"/>
      <c r="O93" s="222"/>
      <c r="P93" s="222"/>
      <c r="Q93" s="226"/>
    </row>
    <row r="94" spans="2:17">
      <c r="B94" s="235"/>
      <c r="C94" s="233"/>
      <c r="D94" s="233"/>
      <c r="E94" s="233"/>
      <c r="F94" s="234"/>
      <c r="G94" s="234"/>
      <c r="H94" s="234"/>
      <c r="I94" s="234"/>
      <c r="J94" s="222"/>
      <c r="K94" s="226"/>
      <c r="L94" s="226"/>
      <c r="M94" s="226"/>
      <c r="N94" s="226"/>
      <c r="O94" s="222"/>
      <c r="P94" s="222"/>
      <c r="Q94" s="226"/>
    </row>
    <row r="95" spans="2:17">
      <c r="B95" s="233"/>
      <c r="C95" s="233"/>
      <c r="D95" s="233"/>
      <c r="E95" s="233"/>
      <c r="F95" s="234"/>
      <c r="G95" s="234"/>
      <c r="H95" s="234"/>
      <c r="I95" s="234"/>
      <c r="J95" s="222"/>
      <c r="K95" s="226"/>
      <c r="L95" s="226"/>
      <c r="M95" s="226"/>
      <c r="N95" s="226"/>
      <c r="O95" s="222"/>
      <c r="P95" s="222"/>
      <c r="Q95" s="226"/>
    </row>
    <row r="96" spans="2:17">
      <c r="B96" s="233"/>
      <c r="C96" s="233"/>
      <c r="D96" s="233"/>
      <c r="E96" s="233"/>
      <c r="F96" s="234"/>
      <c r="G96" s="234"/>
      <c r="H96" s="234"/>
      <c r="I96" s="234"/>
      <c r="J96" s="222"/>
      <c r="K96" s="226"/>
      <c r="L96" s="226"/>
      <c r="M96" s="226"/>
      <c r="N96" s="226"/>
      <c r="O96" s="222"/>
      <c r="P96" s="222"/>
      <c r="Q96" s="226"/>
    </row>
    <row r="97" spans="1:17">
      <c r="B97" s="233"/>
      <c r="C97" s="233"/>
      <c r="D97" s="233"/>
      <c r="E97" s="233"/>
      <c r="F97" s="234"/>
      <c r="G97" s="234"/>
      <c r="H97" s="234"/>
      <c r="I97" s="234"/>
      <c r="J97" s="222"/>
      <c r="K97" s="226"/>
      <c r="L97" s="226"/>
      <c r="M97" s="226"/>
      <c r="N97" s="226"/>
      <c r="O97" s="222"/>
      <c r="P97" s="222"/>
      <c r="Q97" s="226"/>
    </row>
    <row r="98" spans="1:17">
      <c r="B98" s="233"/>
      <c r="C98" s="233"/>
      <c r="D98" s="233"/>
      <c r="E98" s="233"/>
      <c r="F98" s="234"/>
      <c r="G98" s="234"/>
      <c r="H98" s="234"/>
      <c r="I98" s="234"/>
      <c r="J98" s="222"/>
      <c r="K98" s="226"/>
      <c r="L98" s="226"/>
      <c r="M98" s="226"/>
      <c r="N98" s="226"/>
      <c r="O98" s="222"/>
      <c r="P98" s="222"/>
      <c r="Q98" s="226"/>
    </row>
    <row r="99" spans="1:17">
      <c r="B99" s="236"/>
      <c r="C99" s="233"/>
      <c r="D99" s="233"/>
      <c r="E99" s="233"/>
      <c r="F99" s="234"/>
      <c r="G99" s="234"/>
      <c r="H99" s="234"/>
      <c r="I99" s="234"/>
      <c r="J99" s="222"/>
      <c r="K99" s="226"/>
      <c r="L99" s="226"/>
      <c r="M99" s="226"/>
      <c r="N99" s="226"/>
      <c r="O99" s="222"/>
      <c r="P99" s="222"/>
      <c r="Q99" s="226"/>
    </row>
    <row r="100" spans="1:17">
      <c r="B100" s="236"/>
      <c r="C100" s="233"/>
      <c r="D100" s="233"/>
      <c r="E100" s="233"/>
      <c r="F100" s="234"/>
      <c r="G100" s="234"/>
      <c r="H100" s="234"/>
      <c r="I100" s="234"/>
      <c r="J100" s="222"/>
      <c r="K100" s="226"/>
      <c r="L100" s="226"/>
      <c r="M100" s="226"/>
      <c r="N100" s="226"/>
      <c r="O100" s="222"/>
      <c r="P100" s="222"/>
      <c r="Q100" s="226"/>
    </row>
    <row r="101" spans="1:17">
      <c r="B101" s="236"/>
      <c r="C101" s="233"/>
      <c r="D101" s="233"/>
      <c r="E101" s="233"/>
      <c r="F101" s="233"/>
      <c r="G101" s="234"/>
      <c r="H101" s="234"/>
      <c r="I101" s="234"/>
      <c r="J101" s="222"/>
      <c r="K101" s="226"/>
      <c r="L101" s="226"/>
      <c r="M101" s="226"/>
      <c r="N101" s="226"/>
      <c r="O101" s="222"/>
      <c r="P101" s="222"/>
      <c r="Q101" s="226"/>
    </row>
    <row r="102" spans="1:17">
      <c r="B102" s="235"/>
      <c r="C102" s="233"/>
      <c r="D102" s="233"/>
      <c r="E102" s="233"/>
      <c r="F102" s="234"/>
      <c r="G102" s="234"/>
      <c r="H102" s="234"/>
      <c r="I102" s="234"/>
      <c r="J102" s="222"/>
      <c r="K102" s="226"/>
      <c r="L102" s="226"/>
      <c r="M102" s="226"/>
      <c r="N102" s="226"/>
      <c r="O102" s="222"/>
      <c r="P102" s="222"/>
      <c r="Q102" s="226"/>
    </row>
    <row r="103" spans="1:17">
      <c r="B103" s="235"/>
      <c r="C103" s="233"/>
      <c r="D103" s="233"/>
      <c r="E103" s="233"/>
      <c r="F103" s="234"/>
      <c r="G103" s="234"/>
      <c r="H103" s="234"/>
      <c r="I103" s="234"/>
      <c r="J103" s="222"/>
      <c r="K103" s="226"/>
      <c r="L103" s="226"/>
      <c r="M103" s="226"/>
      <c r="N103" s="226"/>
      <c r="O103" s="222"/>
      <c r="P103" s="222"/>
      <c r="Q103" s="226"/>
    </row>
    <row r="104" spans="1:17">
      <c r="B104" s="233"/>
      <c r="C104" s="233"/>
      <c r="D104" s="233"/>
      <c r="E104" s="233"/>
      <c r="F104" s="234"/>
      <c r="G104" s="234"/>
      <c r="H104" s="234"/>
      <c r="I104" s="234"/>
      <c r="J104" s="222"/>
      <c r="K104" s="226"/>
      <c r="L104" s="226"/>
      <c r="M104" s="226"/>
      <c r="N104" s="226"/>
      <c r="O104" s="222"/>
      <c r="P104" s="222"/>
      <c r="Q104" s="226"/>
    </row>
    <row r="105" spans="1:17">
      <c r="B105" s="235"/>
      <c r="C105" s="233"/>
      <c r="D105" s="233"/>
      <c r="E105" s="233"/>
      <c r="F105" s="234"/>
      <c r="G105" s="234"/>
      <c r="H105" s="234"/>
      <c r="I105" s="234"/>
      <c r="J105" s="222"/>
      <c r="K105" s="226"/>
      <c r="L105" s="226"/>
      <c r="M105" s="226"/>
      <c r="N105" s="226"/>
      <c r="O105" s="222"/>
      <c r="P105" s="222"/>
      <c r="Q105" s="226"/>
    </row>
    <row r="106" spans="1:17">
      <c r="B106" s="236"/>
      <c r="C106" s="233"/>
      <c r="D106" s="233"/>
      <c r="E106" s="233"/>
      <c r="F106" s="234"/>
      <c r="G106" s="234"/>
      <c r="H106" s="234"/>
      <c r="I106" s="234"/>
      <c r="J106" s="222"/>
      <c r="K106" s="226"/>
      <c r="L106" s="226"/>
      <c r="M106" s="226"/>
      <c r="N106" s="226"/>
      <c r="O106" s="222"/>
      <c r="P106" s="222"/>
      <c r="Q106" s="226"/>
    </row>
    <row r="107" spans="1:17">
      <c r="B107" s="236"/>
      <c r="C107" s="233"/>
      <c r="D107" s="233"/>
      <c r="E107" s="233"/>
      <c r="F107" s="234"/>
      <c r="G107" s="234"/>
      <c r="H107" s="234"/>
      <c r="I107" s="234"/>
      <c r="J107" s="222"/>
      <c r="K107" s="226"/>
      <c r="L107" s="226"/>
      <c r="M107" s="226"/>
      <c r="N107" s="226"/>
      <c r="O107" s="222"/>
      <c r="P107" s="222"/>
      <c r="Q107" s="226"/>
    </row>
    <row r="108" spans="1:17">
      <c r="A108" s="229"/>
      <c r="B108" s="236"/>
      <c r="C108" s="233"/>
      <c r="D108" s="233"/>
      <c r="E108" s="233"/>
      <c r="F108" s="234"/>
      <c r="G108" s="234"/>
      <c r="H108" s="234"/>
      <c r="I108" s="234"/>
      <c r="J108" s="222"/>
      <c r="K108" s="226"/>
      <c r="L108" s="226"/>
      <c r="M108" s="226"/>
      <c r="N108" s="226"/>
      <c r="O108" s="222"/>
      <c r="P108" s="222"/>
      <c r="Q108" s="226"/>
    </row>
    <row r="109" spans="1:17">
      <c r="A109" s="229"/>
      <c r="B109" s="236"/>
      <c r="C109" s="233"/>
      <c r="D109" s="233"/>
      <c r="E109" s="233"/>
      <c r="F109" s="234"/>
      <c r="G109" s="234"/>
      <c r="H109" s="234"/>
      <c r="I109" s="234"/>
      <c r="J109" s="222"/>
      <c r="K109" s="226"/>
      <c r="L109" s="226"/>
      <c r="M109" s="226"/>
      <c r="N109" s="226"/>
      <c r="O109" s="222"/>
      <c r="P109" s="222"/>
      <c r="Q109" s="226"/>
    </row>
    <row r="110" spans="1:17">
      <c r="B110" s="236"/>
      <c r="C110" s="233"/>
      <c r="D110" s="233"/>
      <c r="E110" s="233"/>
      <c r="F110" s="234"/>
      <c r="G110" s="234"/>
      <c r="H110" s="234"/>
      <c r="I110" s="234"/>
      <c r="J110" s="222"/>
      <c r="K110" s="226"/>
      <c r="L110" s="226"/>
      <c r="M110" s="226"/>
      <c r="N110" s="226"/>
      <c r="O110" s="222"/>
      <c r="P110" s="222"/>
      <c r="Q110" s="226"/>
    </row>
    <row r="111" spans="1:17">
      <c r="B111" s="233"/>
      <c r="C111" s="233"/>
      <c r="D111" s="233"/>
      <c r="E111" s="233"/>
      <c r="F111" s="234"/>
      <c r="G111" s="234"/>
      <c r="H111" s="234"/>
      <c r="I111" s="234"/>
      <c r="J111" s="222"/>
      <c r="K111" s="226"/>
      <c r="L111" s="226"/>
      <c r="M111" s="226"/>
      <c r="N111" s="226"/>
      <c r="O111" s="222"/>
      <c r="P111" s="222"/>
      <c r="Q111" s="226"/>
    </row>
    <row r="112" spans="1:17">
      <c r="B112" s="236"/>
      <c r="C112" s="233"/>
      <c r="D112" s="233"/>
      <c r="E112" s="233"/>
      <c r="F112" s="234"/>
      <c r="G112" s="234"/>
      <c r="H112" s="234"/>
      <c r="I112" s="234"/>
      <c r="J112" s="222"/>
      <c r="K112" s="226"/>
      <c r="L112" s="226"/>
      <c r="M112" s="226"/>
      <c r="N112" s="226"/>
      <c r="O112" s="222"/>
      <c r="P112" s="222"/>
      <c r="Q112" s="226"/>
    </row>
    <row r="113" spans="2:17">
      <c r="B113" s="233"/>
      <c r="C113" s="233"/>
      <c r="D113" s="233"/>
      <c r="E113" s="233"/>
      <c r="F113" s="234"/>
      <c r="G113" s="234"/>
      <c r="H113" s="234"/>
      <c r="I113" s="234"/>
      <c r="J113" s="222"/>
      <c r="K113" s="226"/>
      <c r="L113" s="226"/>
      <c r="M113" s="226"/>
      <c r="N113" s="226"/>
      <c r="O113" s="222"/>
      <c r="P113" s="222"/>
      <c r="Q113" s="226"/>
    </row>
    <row r="114" spans="2:17">
      <c r="B114" s="236"/>
      <c r="C114" s="233"/>
      <c r="D114" s="233"/>
      <c r="E114" s="233"/>
      <c r="F114" s="234"/>
      <c r="G114" s="234"/>
      <c r="H114" s="234"/>
      <c r="I114" s="234"/>
      <c r="J114" s="222"/>
      <c r="K114" s="226"/>
      <c r="L114" s="226"/>
      <c r="M114" s="226"/>
      <c r="N114" s="226"/>
      <c r="O114" s="222"/>
      <c r="P114" s="222"/>
      <c r="Q114" s="226"/>
    </row>
    <row r="115" spans="2:17">
      <c r="B115" s="236"/>
      <c r="C115" s="233"/>
      <c r="D115" s="233"/>
      <c r="E115" s="233"/>
      <c r="F115" s="234"/>
      <c r="G115" s="234"/>
      <c r="H115" s="234"/>
      <c r="I115" s="234"/>
      <c r="J115" s="222"/>
      <c r="K115" s="226"/>
      <c r="L115" s="226"/>
      <c r="M115" s="226"/>
      <c r="N115" s="226"/>
      <c r="O115" s="222"/>
      <c r="P115" s="222"/>
      <c r="Q115" s="226"/>
    </row>
    <row r="116" spans="2:17">
      <c r="B116" s="233"/>
      <c r="C116" s="233"/>
      <c r="D116" s="233"/>
      <c r="E116" s="233"/>
      <c r="F116" s="234"/>
      <c r="G116" s="234"/>
      <c r="H116" s="234"/>
      <c r="I116" s="234"/>
      <c r="J116" s="222"/>
      <c r="K116" s="226"/>
      <c r="L116" s="226"/>
      <c r="M116" s="226"/>
      <c r="N116" s="226"/>
      <c r="O116" s="222"/>
      <c r="P116" s="222"/>
      <c r="Q116" s="226"/>
    </row>
    <row r="117" spans="2:17">
      <c r="B117" s="236"/>
      <c r="C117" s="233"/>
      <c r="D117" s="233"/>
      <c r="E117" s="233"/>
      <c r="F117" s="234"/>
      <c r="G117" s="234"/>
      <c r="H117" s="234"/>
      <c r="I117" s="234"/>
      <c r="J117" s="222"/>
      <c r="K117" s="226"/>
      <c r="L117" s="226"/>
      <c r="M117" s="226"/>
      <c r="N117" s="226"/>
      <c r="O117" s="222"/>
      <c r="P117" s="222"/>
      <c r="Q117" s="226"/>
    </row>
    <row r="118" spans="2:17">
      <c r="B118" s="236"/>
      <c r="C118" s="233"/>
      <c r="D118" s="233"/>
      <c r="E118" s="233"/>
      <c r="F118" s="234"/>
      <c r="G118" s="234"/>
      <c r="H118" s="234"/>
      <c r="I118" s="234"/>
      <c r="J118" s="222"/>
      <c r="K118" s="226"/>
      <c r="L118" s="226"/>
      <c r="M118" s="226"/>
      <c r="N118" s="226"/>
      <c r="O118" s="222"/>
      <c r="P118" s="222"/>
      <c r="Q118" s="226"/>
    </row>
    <row r="119" spans="2:17">
      <c r="B119" s="233"/>
      <c r="C119" s="233"/>
      <c r="D119" s="233"/>
      <c r="E119" s="233"/>
      <c r="F119" s="234"/>
      <c r="G119" s="234"/>
      <c r="H119" s="234"/>
      <c r="I119" s="234"/>
      <c r="J119" s="222"/>
      <c r="K119" s="226"/>
      <c r="L119" s="226"/>
      <c r="M119" s="226"/>
      <c r="N119" s="226"/>
      <c r="O119" s="222"/>
      <c r="P119" s="222"/>
      <c r="Q119" s="226"/>
    </row>
    <row r="120" spans="2:17">
      <c r="B120" s="236"/>
      <c r="C120" s="233"/>
      <c r="D120" s="233"/>
      <c r="E120" s="233"/>
      <c r="F120" s="234"/>
      <c r="G120" s="234"/>
      <c r="H120" s="234"/>
      <c r="I120" s="234"/>
      <c r="J120" s="222"/>
      <c r="K120" s="226"/>
      <c r="L120" s="226"/>
      <c r="M120" s="226"/>
      <c r="N120" s="226"/>
      <c r="O120" s="222"/>
      <c r="P120" s="222"/>
      <c r="Q120" s="226"/>
    </row>
    <row r="121" spans="2:17">
      <c r="B121" s="233"/>
      <c r="C121" s="233"/>
      <c r="D121" s="233"/>
      <c r="E121" s="233"/>
      <c r="F121" s="234"/>
      <c r="G121" s="234"/>
      <c r="H121" s="234"/>
      <c r="I121" s="234"/>
      <c r="J121" s="222"/>
      <c r="K121" s="226"/>
      <c r="L121" s="226"/>
      <c r="M121" s="226"/>
      <c r="N121" s="226"/>
      <c r="O121" s="222"/>
      <c r="P121" s="222"/>
      <c r="Q121" s="226"/>
    </row>
    <row r="122" spans="2:17">
      <c r="B122" s="236"/>
      <c r="C122" s="233"/>
      <c r="D122" s="233"/>
      <c r="E122" s="233"/>
      <c r="F122" s="234"/>
      <c r="G122" s="234"/>
      <c r="H122" s="234"/>
      <c r="I122" s="234"/>
      <c r="J122" s="222"/>
      <c r="K122" s="226"/>
      <c r="L122" s="226"/>
      <c r="M122" s="226"/>
      <c r="N122" s="226"/>
      <c r="O122" s="222"/>
      <c r="P122" s="222"/>
      <c r="Q122" s="226"/>
    </row>
    <row r="123" spans="2:17">
      <c r="B123" s="233"/>
      <c r="C123" s="233"/>
      <c r="D123" s="233"/>
      <c r="E123" s="233"/>
      <c r="F123" s="234"/>
      <c r="G123" s="234"/>
      <c r="H123" s="234"/>
      <c r="I123" s="234"/>
      <c r="J123" s="222"/>
      <c r="K123" s="226"/>
      <c r="L123" s="226"/>
      <c r="M123" s="226"/>
      <c r="N123" s="226"/>
      <c r="O123" s="222"/>
      <c r="P123" s="222"/>
      <c r="Q123" s="226"/>
    </row>
    <row r="124" spans="2:17">
      <c r="B124" s="233"/>
      <c r="C124" s="233"/>
      <c r="D124" s="233"/>
      <c r="E124" s="233"/>
      <c r="F124" s="234"/>
      <c r="G124" s="234"/>
      <c r="H124" s="234"/>
      <c r="I124" s="234"/>
      <c r="J124" s="222"/>
      <c r="K124" s="226"/>
      <c r="L124" s="226"/>
      <c r="M124" s="222"/>
      <c r="N124" s="222"/>
      <c r="O124" s="222"/>
      <c r="P124" s="222"/>
      <c r="Q124" s="226"/>
    </row>
    <row r="125" spans="2:17">
      <c r="B125" s="233"/>
      <c r="C125" s="233"/>
      <c r="D125" s="233"/>
      <c r="E125" s="233"/>
      <c r="F125" s="234"/>
      <c r="G125" s="234"/>
      <c r="H125" s="234"/>
      <c r="I125" s="234"/>
      <c r="J125" s="222"/>
      <c r="K125" s="226"/>
      <c r="L125" s="226"/>
      <c r="M125" s="226"/>
      <c r="N125" s="226"/>
      <c r="O125" s="226"/>
      <c r="P125" s="226"/>
      <c r="Q125" s="226"/>
    </row>
    <row r="126" spans="2:17">
      <c r="B126" s="233"/>
      <c r="C126" s="237"/>
      <c r="D126" s="233"/>
      <c r="E126" s="234"/>
      <c r="F126" s="234"/>
      <c r="G126" s="234"/>
      <c r="H126" s="234"/>
      <c r="I126" s="234"/>
      <c r="J126" s="222"/>
      <c r="K126" s="226"/>
      <c r="L126" s="226"/>
      <c r="M126" s="226"/>
      <c r="N126" s="226"/>
      <c r="O126" s="226"/>
      <c r="P126" s="226"/>
      <c r="Q126" s="226"/>
    </row>
    <row r="127" spans="2:17">
      <c r="B127" s="233"/>
      <c r="C127" s="237"/>
      <c r="D127" s="233"/>
      <c r="E127" s="234"/>
      <c r="F127" s="234"/>
      <c r="G127" s="234"/>
      <c r="H127" s="234"/>
      <c r="I127" s="234"/>
      <c r="J127" s="222"/>
      <c r="K127" s="226"/>
      <c r="L127" s="226"/>
      <c r="M127" s="226"/>
      <c r="N127" s="226"/>
      <c r="O127" s="226"/>
      <c r="P127" s="226"/>
      <c r="Q127" s="226"/>
    </row>
    <row r="128" spans="2:17">
      <c r="B128" s="233"/>
      <c r="C128" s="233"/>
      <c r="D128" s="233"/>
      <c r="E128" s="234"/>
      <c r="F128" s="234"/>
      <c r="G128" s="234"/>
      <c r="H128" s="234"/>
      <c r="I128" s="234"/>
    </row>
    <row r="129" spans="2:9">
      <c r="B129" s="233"/>
      <c r="C129" s="233"/>
      <c r="D129" s="233"/>
      <c r="E129" s="234"/>
      <c r="F129" s="234"/>
      <c r="G129" s="234"/>
      <c r="H129" s="234"/>
      <c r="I129" s="234"/>
    </row>
    <row r="130" spans="2:9">
      <c r="B130" s="233"/>
      <c r="C130" s="233"/>
      <c r="D130" s="233"/>
      <c r="E130" s="234"/>
      <c r="F130" s="234"/>
      <c r="G130" s="234"/>
      <c r="H130" s="234"/>
      <c r="I130" s="234"/>
    </row>
    <row r="131" spans="2:9">
      <c r="B131" s="233"/>
      <c r="C131" s="233"/>
      <c r="D131" s="233"/>
      <c r="E131" s="234"/>
      <c r="F131" s="234"/>
      <c r="G131" s="234"/>
      <c r="H131" s="234"/>
      <c r="I131" s="234"/>
    </row>
    <row r="132" spans="2:9">
      <c r="B132" s="233"/>
      <c r="C132" s="233"/>
      <c r="D132" s="233"/>
      <c r="E132" s="234"/>
      <c r="F132" s="234"/>
      <c r="G132" s="234"/>
      <c r="H132" s="234"/>
      <c r="I132" s="234"/>
    </row>
    <row r="133" spans="2:9">
      <c r="B133" s="233"/>
      <c r="C133" s="233"/>
      <c r="D133" s="233"/>
      <c r="E133" s="234"/>
      <c r="F133" s="234"/>
      <c r="G133" s="234"/>
      <c r="H133" s="234"/>
      <c r="I133" s="234"/>
    </row>
    <row r="134" spans="2:9">
      <c r="B134" s="233"/>
      <c r="C134" s="233"/>
      <c r="D134" s="233"/>
      <c r="E134" s="234"/>
      <c r="F134" s="234"/>
      <c r="G134" s="234"/>
      <c r="H134" s="234"/>
      <c r="I134" s="234"/>
    </row>
    <row r="135" spans="2:9">
      <c r="B135" s="233"/>
      <c r="C135" s="233"/>
      <c r="D135" s="233"/>
      <c r="E135" s="234"/>
      <c r="F135" s="234"/>
      <c r="G135" s="234"/>
      <c r="H135" s="234"/>
      <c r="I135" s="234"/>
    </row>
    <row r="136" spans="2:9">
      <c r="B136" s="233"/>
      <c r="C136" s="233"/>
      <c r="D136" s="233"/>
      <c r="E136" s="234"/>
      <c r="F136" s="234"/>
      <c r="G136" s="234"/>
      <c r="H136" s="234"/>
      <c r="I136" s="234"/>
    </row>
    <row r="137" spans="2:9">
      <c r="B137" s="233"/>
      <c r="C137" s="233"/>
      <c r="D137" s="233"/>
      <c r="E137" s="234"/>
      <c r="F137" s="234"/>
      <c r="G137" s="234"/>
      <c r="H137" s="234"/>
      <c r="I137" s="234"/>
    </row>
    <row r="138" spans="2:9">
      <c r="B138" s="233"/>
      <c r="C138" s="233"/>
      <c r="D138" s="233"/>
      <c r="E138" s="234"/>
      <c r="F138" s="234"/>
      <c r="G138" s="234"/>
      <c r="H138" s="234"/>
      <c r="I138" s="234"/>
    </row>
    <row r="139" spans="2:9">
      <c r="B139" s="233"/>
      <c r="C139" s="233"/>
      <c r="D139" s="233"/>
      <c r="E139" s="234"/>
      <c r="F139" s="234"/>
      <c r="G139" s="234"/>
      <c r="H139" s="234"/>
      <c r="I139" s="234"/>
    </row>
    <row r="140" spans="2:9">
      <c r="B140" s="233"/>
      <c r="C140" s="233"/>
      <c r="D140" s="233"/>
      <c r="E140" s="234"/>
      <c r="F140" s="234"/>
      <c r="G140" s="234"/>
      <c r="H140" s="234"/>
      <c r="I140" s="234"/>
    </row>
    <row r="141" spans="2:9">
      <c r="B141" s="233"/>
      <c r="C141" s="233"/>
      <c r="D141" s="233"/>
      <c r="E141" s="234"/>
      <c r="F141" s="234"/>
      <c r="G141" s="234"/>
      <c r="H141" s="234"/>
      <c r="I141" s="234"/>
    </row>
    <row r="142" spans="2:9">
      <c r="B142" s="233"/>
      <c r="C142" s="233"/>
      <c r="D142" s="233"/>
      <c r="E142" s="234"/>
      <c r="F142" s="234"/>
      <c r="G142" s="234"/>
      <c r="H142" s="234"/>
      <c r="I142" s="234"/>
    </row>
    <row r="143" spans="2:9">
      <c r="B143" s="233"/>
      <c r="C143" s="233"/>
      <c r="D143" s="233"/>
      <c r="E143" s="234"/>
      <c r="F143" s="234"/>
      <c r="G143" s="234"/>
      <c r="H143" s="234"/>
      <c r="I143" s="234"/>
    </row>
    <row r="144" spans="2:9">
      <c r="B144" s="233"/>
      <c r="C144" s="233"/>
      <c r="D144" s="233"/>
      <c r="E144" s="234"/>
      <c r="F144" s="234"/>
      <c r="G144" s="234"/>
      <c r="H144" s="234"/>
      <c r="I144" s="234"/>
    </row>
    <row r="145" spans="2:9">
      <c r="B145" s="233"/>
      <c r="C145" s="233"/>
      <c r="D145" s="233"/>
      <c r="E145" s="234"/>
      <c r="F145" s="234"/>
      <c r="G145" s="234"/>
      <c r="H145" s="234"/>
      <c r="I145" s="234"/>
    </row>
    <row r="146" spans="2:9">
      <c r="B146" s="233"/>
      <c r="C146" s="233"/>
      <c r="D146" s="233"/>
      <c r="E146" s="234"/>
      <c r="F146" s="234"/>
      <c r="G146" s="234"/>
      <c r="H146" s="234"/>
      <c r="I146" s="234"/>
    </row>
    <row r="147" spans="2:9">
      <c r="B147" s="233"/>
      <c r="C147" s="233"/>
      <c r="D147" s="233"/>
      <c r="E147" s="234"/>
      <c r="F147" s="234"/>
      <c r="G147" s="234"/>
      <c r="H147" s="234"/>
      <c r="I147" s="234"/>
    </row>
    <row r="148" spans="2:9">
      <c r="B148" s="233"/>
      <c r="C148" s="233"/>
      <c r="D148" s="233"/>
      <c r="E148" s="234"/>
      <c r="F148" s="234"/>
      <c r="G148" s="234"/>
      <c r="H148" s="234"/>
      <c r="I148" s="234"/>
    </row>
    <row r="149" spans="2:9">
      <c r="B149" s="233"/>
      <c r="C149" s="233"/>
      <c r="D149" s="233"/>
      <c r="E149" s="234"/>
      <c r="F149" s="234"/>
      <c r="G149" s="234"/>
      <c r="H149" s="234"/>
      <c r="I149" s="234"/>
    </row>
    <row r="150" spans="2:9">
      <c r="B150" s="233"/>
      <c r="C150" s="233"/>
      <c r="D150" s="233"/>
      <c r="E150" s="234"/>
      <c r="F150" s="234"/>
      <c r="G150" s="234"/>
      <c r="H150" s="234"/>
      <c r="I150" s="234"/>
    </row>
    <row r="151" spans="2:9">
      <c r="B151" s="233"/>
      <c r="C151" s="233"/>
      <c r="D151" s="233"/>
      <c r="E151" s="234"/>
      <c r="F151" s="234"/>
      <c r="G151" s="234"/>
      <c r="H151" s="234"/>
      <c r="I151" s="234"/>
    </row>
    <row r="152" spans="2:9">
      <c r="B152" s="233"/>
      <c r="C152" s="233"/>
      <c r="D152" s="233"/>
      <c r="E152" s="234"/>
      <c r="F152" s="234"/>
      <c r="G152" s="234"/>
      <c r="H152" s="234"/>
      <c r="I152" s="234"/>
    </row>
    <row r="153" spans="2:9">
      <c r="B153" s="233"/>
      <c r="C153" s="233"/>
      <c r="D153" s="233"/>
      <c r="E153" s="234"/>
      <c r="F153" s="234"/>
      <c r="G153" s="234"/>
      <c r="H153" s="234"/>
      <c r="I153" s="234"/>
    </row>
    <row r="154" spans="2:9">
      <c r="B154" s="233"/>
      <c r="C154" s="233"/>
      <c r="D154" s="233"/>
      <c r="E154" s="234"/>
      <c r="F154" s="234"/>
      <c r="G154" s="234"/>
      <c r="H154" s="234"/>
      <c r="I154" s="234"/>
    </row>
    <row r="155" spans="2:9">
      <c r="B155" s="233"/>
      <c r="C155" s="233"/>
      <c r="D155" s="233"/>
      <c r="E155" s="234"/>
      <c r="F155" s="234"/>
      <c r="G155" s="234"/>
      <c r="H155" s="234"/>
      <c r="I155" s="234"/>
    </row>
    <row r="156" spans="2:9">
      <c r="B156" s="233"/>
      <c r="C156" s="233"/>
      <c r="D156" s="233"/>
      <c r="E156" s="234"/>
      <c r="F156" s="234"/>
      <c r="G156" s="234"/>
      <c r="H156" s="234"/>
      <c r="I156" s="234"/>
    </row>
    <row r="157" spans="2:9">
      <c r="B157" s="233"/>
      <c r="C157" s="233"/>
      <c r="D157" s="233"/>
      <c r="E157" s="234"/>
      <c r="F157" s="234"/>
      <c r="G157" s="234"/>
      <c r="H157" s="234"/>
      <c r="I157" s="234"/>
    </row>
    <row r="158" spans="2:9">
      <c r="B158" s="233"/>
      <c r="C158" s="233"/>
      <c r="D158" s="233"/>
      <c r="E158" s="234"/>
      <c r="F158" s="234"/>
      <c r="G158" s="234"/>
      <c r="H158" s="234"/>
      <c r="I158" s="234"/>
    </row>
    <row r="159" spans="2:9">
      <c r="B159" s="233"/>
      <c r="C159" s="233"/>
      <c r="D159" s="233"/>
      <c r="E159" s="234"/>
      <c r="F159" s="234"/>
      <c r="G159" s="234"/>
      <c r="H159" s="234"/>
      <c r="I159" s="234"/>
    </row>
    <row r="160" spans="2:9">
      <c r="B160" s="233"/>
      <c r="C160" s="233"/>
      <c r="D160" s="233"/>
      <c r="E160" s="234"/>
      <c r="F160" s="234"/>
      <c r="G160" s="234"/>
      <c r="H160" s="234"/>
      <c r="I160" s="234"/>
    </row>
    <row r="161" spans="2:9">
      <c r="B161" s="233"/>
      <c r="C161" s="233"/>
      <c r="D161" s="233"/>
      <c r="E161" s="234"/>
      <c r="F161" s="234"/>
      <c r="G161" s="234"/>
      <c r="H161" s="234"/>
      <c r="I161" s="234"/>
    </row>
    <row r="162" spans="2:9">
      <c r="B162" s="233"/>
      <c r="C162" s="233"/>
      <c r="D162" s="233"/>
      <c r="E162" s="234"/>
      <c r="F162" s="234"/>
      <c r="G162" s="234"/>
      <c r="H162" s="234"/>
      <c r="I162" s="234"/>
    </row>
    <row r="163" spans="2:9">
      <c r="B163" s="233"/>
      <c r="C163" s="233"/>
      <c r="D163" s="233"/>
      <c r="E163" s="234"/>
      <c r="F163" s="234"/>
      <c r="G163" s="234"/>
      <c r="H163" s="234"/>
      <c r="I163" s="234"/>
    </row>
    <row r="164" spans="2:9">
      <c r="B164" s="233"/>
      <c r="C164" s="233"/>
      <c r="D164" s="233"/>
      <c r="E164" s="234"/>
      <c r="F164" s="234"/>
      <c r="G164" s="234"/>
      <c r="H164" s="234"/>
      <c r="I164" s="234"/>
    </row>
    <row r="165" spans="2:9">
      <c r="B165" s="233"/>
      <c r="C165" s="233"/>
      <c r="D165" s="233"/>
      <c r="E165" s="234"/>
      <c r="F165" s="234"/>
      <c r="G165" s="234"/>
      <c r="H165" s="234"/>
      <c r="I165" s="234"/>
    </row>
    <row r="166" spans="2:9">
      <c r="B166" s="233"/>
      <c r="C166" s="233"/>
      <c r="D166" s="233"/>
      <c r="E166" s="234"/>
      <c r="F166" s="234"/>
      <c r="G166" s="234"/>
      <c r="H166" s="234"/>
      <c r="I166" s="234"/>
    </row>
    <row r="167" spans="2:9">
      <c r="B167" s="233"/>
      <c r="C167" s="233"/>
      <c r="D167" s="233"/>
      <c r="E167" s="234"/>
      <c r="F167" s="234"/>
      <c r="G167" s="234"/>
      <c r="H167" s="234"/>
      <c r="I167" s="234"/>
    </row>
    <row r="168" spans="2:9">
      <c r="B168" s="233"/>
      <c r="C168" s="233"/>
      <c r="D168" s="233"/>
      <c r="E168" s="234"/>
      <c r="F168" s="234"/>
      <c r="G168" s="234"/>
      <c r="H168" s="234"/>
      <c r="I168" s="234"/>
    </row>
    <row r="169" spans="2:9">
      <c r="B169" s="233"/>
      <c r="C169" s="233"/>
      <c r="D169" s="233"/>
      <c r="E169" s="234"/>
      <c r="F169" s="234"/>
      <c r="G169" s="234"/>
      <c r="H169" s="234"/>
      <c r="I169" s="234"/>
    </row>
    <row r="170" spans="2:9">
      <c r="B170" s="233"/>
      <c r="C170" s="233"/>
      <c r="D170" s="233"/>
      <c r="E170" s="234"/>
      <c r="F170" s="234"/>
      <c r="G170" s="234"/>
      <c r="H170" s="234"/>
      <c r="I170" s="234"/>
    </row>
    <row r="171" spans="2:9">
      <c r="B171" s="233"/>
      <c r="C171" s="233"/>
      <c r="D171" s="233"/>
      <c r="E171" s="234"/>
      <c r="F171" s="234"/>
      <c r="G171" s="234"/>
      <c r="H171" s="234"/>
      <c r="I171" s="234"/>
    </row>
    <row r="172" spans="2:9">
      <c r="B172" s="233"/>
      <c r="C172" s="233"/>
      <c r="D172" s="233"/>
      <c r="E172" s="234"/>
      <c r="F172" s="234"/>
      <c r="G172" s="234"/>
      <c r="H172" s="234"/>
      <c r="I172" s="234"/>
    </row>
    <row r="173" spans="2:9">
      <c r="B173" s="233"/>
      <c r="C173" s="233"/>
      <c r="D173" s="233"/>
      <c r="E173" s="234"/>
      <c r="F173" s="234"/>
      <c r="G173" s="234"/>
      <c r="H173" s="234"/>
      <c r="I173" s="234"/>
    </row>
    <row r="174" spans="2:9">
      <c r="B174" s="233"/>
      <c r="C174" s="233"/>
      <c r="D174" s="233"/>
      <c r="E174" s="234"/>
      <c r="F174" s="234"/>
      <c r="G174" s="234"/>
      <c r="H174" s="234"/>
      <c r="I174" s="234"/>
    </row>
    <row r="175" spans="2:9">
      <c r="B175" s="233"/>
      <c r="C175" s="233"/>
      <c r="D175" s="233"/>
      <c r="E175" s="234"/>
      <c r="F175" s="234"/>
      <c r="G175" s="234"/>
      <c r="H175" s="234"/>
      <c r="I175" s="234"/>
    </row>
    <row r="176" spans="2:9">
      <c r="B176" s="233"/>
      <c r="C176" s="233"/>
      <c r="D176" s="233"/>
      <c r="E176" s="234"/>
      <c r="F176" s="234"/>
      <c r="G176" s="234"/>
      <c r="H176" s="234"/>
      <c r="I176" s="234"/>
    </row>
    <row r="177" spans="2:9">
      <c r="B177" s="233"/>
      <c r="C177" s="233"/>
      <c r="D177" s="233"/>
      <c r="E177" s="234"/>
      <c r="F177" s="234"/>
      <c r="G177" s="234"/>
      <c r="H177" s="234"/>
      <c r="I177" s="234"/>
    </row>
    <row r="178" spans="2:9">
      <c r="B178" s="233"/>
      <c r="C178" s="233"/>
      <c r="D178" s="233"/>
      <c r="E178" s="234"/>
      <c r="F178" s="234"/>
      <c r="G178" s="234"/>
      <c r="H178" s="234"/>
      <c r="I178" s="234"/>
    </row>
    <row r="179" spans="2:9">
      <c r="B179" s="233"/>
      <c r="C179" s="233"/>
      <c r="D179" s="233"/>
      <c r="E179" s="234"/>
      <c r="F179" s="234"/>
      <c r="G179" s="234"/>
      <c r="H179" s="234"/>
      <c r="I179" s="234"/>
    </row>
    <row r="180" spans="2:9">
      <c r="B180" s="233"/>
      <c r="C180" s="233"/>
      <c r="D180" s="233"/>
      <c r="E180" s="234"/>
      <c r="F180" s="234"/>
      <c r="G180" s="234"/>
      <c r="H180" s="234"/>
      <c r="I180" s="234"/>
    </row>
    <row r="181" spans="2:9">
      <c r="B181" s="233"/>
      <c r="C181" s="233"/>
      <c r="D181" s="233"/>
      <c r="E181" s="234"/>
      <c r="F181" s="234"/>
      <c r="G181" s="234"/>
      <c r="H181" s="234"/>
      <c r="I181" s="234"/>
    </row>
    <row r="182" spans="2:9">
      <c r="B182" s="233"/>
      <c r="C182" s="233"/>
      <c r="D182" s="233"/>
      <c r="E182" s="234"/>
      <c r="F182" s="234"/>
      <c r="G182" s="234"/>
      <c r="H182" s="234"/>
      <c r="I182" s="234"/>
    </row>
    <row r="183" spans="2:9">
      <c r="B183" s="233"/>
      <c r="C183" s="233"/>
      <c r="D183" s="233"/>
      <c r="E183" s="234"/>
      <c r="F183" s="234"/>
      <c r="G183" s="234"/>
      <c r="H183" s="234"/>
      <c r="I183" s="234"/>
    </row>
    <row r="184" spans="2:9">
      <c r="B184" s="233"/>
      <c r="C184" s="233"/>
      <c r="D184" s="233"/>
      <c r="E184" s="234"/>
      <c r="F184" s="234"/>
      <c r="G184" s="234"/>
      <c r="H184" s="234"/>
      <c r="I184" s="234"/>
    </row>
    <row r="185" spans="2:9">
      <c r="B185" s="233"/>
      <c r="C185" s="233"/>
      <c r="D185" s="233"/>
      <c r="E185" s="234"/>
      <c r="F185" s="234"/>
      <c r="G185" s="234"/>
      <c r="H185" s="234"/>
      <c r="I185" s="234"/>
    </row>
    <row r="186" spans="2:9">
      <c r="B186" s="233"/>
      <c r="C186" s="233"/>
      <c r="D186" s="233"/>
      <c r="E186" s="234"/>
      <c r="F186" s="234"/>
      <c r="G186" s="234"/>
      <c r="H186" s="234"/>
      <c r="I186" s="234"/>
    </row>
    <row r="187" spans="2:9">
      <c r="B187" s="233"/>
      <c r="C187" s="233"/>
      <c r="D187" s="233"/>
      <c r="E187" s="234"/>
      <c r="F187" s="234"/>
      <c r="G187" s="234"/>
      <c r="H187" s="234"/>
      <c r="I187" s="234"/>
    </row>
    <row r="188" spans="2:9">
      <c r="B188" s="233"/>
      <c r="C188" s="233"/>
      <c r="D188" s="233"/>
      <c r="E188" s="234"/>
      <c r="F188" s="234"/>
      <c r="G188" s="234"/>
      <c r="H188" s="234"/>
      <c r="I188" s="234"/>
    </row>
    <row r="189" spans="2:9">
      <c r="B189" s="233"/>
      <c r="C189" s="233"/>
      <c r="D189" s="233"/>
      <c r="E189" s="234"/>
      <c r="F189" s="234"/>
      <c r="G189" s="234"/>
      <c r="H189" s="234"/>
      <c r="I189" s="234"/>
    </row>
    <row r="190" spans="2:9">
      <c r="B190" s="233"/>
      <c r="C190" s="233"/>
      <c r="D190" s="233"/>
      <c r="E190" s="234"/>
      <c r="F190" s="234"/>
      <c r="G190" s="234"/>
      <c r="H190" s="234"/>
      <c r="I190" s="234"/>
    </row>
    <row r="191" spans="2:9">
      <c r="B191" s="233"/>
      <c r="C191" s="233"/>
      <c r="D191" s="233"/>
      <c r="E191" s="234"/>
      <c r="F191" s="234"/>
      <c r="G191" s="234"/>
      <c r="H191" s="234"/>
      <c r="I191" s="234"/>
    </row>
    <row r="192" spans="2:9">
      <c r="B192" s="233"/>
      <c r="C192" s="233"/>
      <c r="D192" s="233"/>
      <c r="E192" s="234"/>
      <c r="F192" s="234"/>
      <c r="G192" s="234"/>
      <c r="H192" s="234"/>
      <c r="I192" s="234"/>
    </row>
    <row r="193" spans="2:9">
      <c r="B193" s="233"/>
      <c r="C193" s="233"/>
      <c r="D193" s="233"/>
      <c r="E193" s="234"/>
      <c r="F193" s="234"/>
      <c r="G193" s="234"/>
      <c r="H193" s="234"/>
      <c r="I193" s="234"/>
    </row>
    <row r="194" spans="2:9">
      <c r="B194" s="233"/>
      <c r="C194" s="233"/>
      <c r="D194" s="233"/>
      <c r="E194" s="234"/>
      <c r="F194" s="234"/>
      <c r="G194" s="234"/>
      <c r="H194" s="234"/>
      <c r="I194" s="234"/>
    </row>
    <row r="195" spans="2:9">
      <c r="B195" s="233"/>
      <c r="C195" s="233"/>
      <c r="D195" s="233"/>
      <c r="E195" s="234"/>
      <c r="F195" s="234"/>
      <c r="G195" s="234"/>
      <c r="H195" s="234"/>
      <c r="I195" s="234"/>
    </row>
    <row r="196" spans="2:9">
      <c r="B196" s="233"/>
      <c r="C196" s="233"/>
      <c r="D196" s="233"/>
      <c r="E196" s="234"/>
      <c r="F196" s="234"/>
      <c r="G196" s="234"/>
      <c r="H196" s="234"/>
      <c r="I196" s="234"/>
    </row>
    <row r="197" spans="2:9">
      <c r="B197" s="233"/>
      <c r="C197" s="233"/>
      <c r="D197" s="233"/>
      <c r="E197" s="234"/>
      <c r="F197" s="234"/>
      <c r="G197" s="234"/>
      <c r="H197" s="234"/>
      <c r="I197" s="234"/>
    </row>
    <row r="198" spans="2:9">
      <c r="B198" s="233"/>
      <c r="C198" s="233"/>
      <c r="D198" s="233"/>
      <c r="E198" s="234"/>
      <c r="F198" s="234"/>
      <c r="G198" s="234"/>
      <c r="H198" s="234"/>
      <c r="I198" s="234"/>
    </row>
    <row r="199" spans="2:9">
      <c r="B199" s="233"/>
      <c r="C199" s="233"/>
      <c r="D199" s="233"/>
      <c r="E199" s="234"/>
      <c r="F199" s="234"/>
      <c r="G199" s="234"/>
      <c r="H199" s="234"/>
      <c r="I199" s="234"/>
    </row>
    <row r="200" spans="2:9">
      <c r="B200" s="233"/>
      <c r="C200" s="233"/>
      <c r="D200" s="233"/>
      <c r="E200" s="234"/>
      <c r="F200" s="234"/>
      <c r="G200" s="234"/>
      <c r="H200" s="234"/>
      <c r="I200" s="234"/>
    </row>
    <row r="201" spans="2:9">
      <c r="B201" s="233"/>
      <c r="C201" s="233"/>
      <c r="D201" s="233"/>
      <c r="E201" s="234"/>
      <c r="F201" s="234"/>
      <c r="G201" s="234"/>
      <c r="H201" s="234"/>
      <c r="I201" s="234"/>
    </row>
    <row r="202" spans="2:9">
      <c r="B202" s="233"/>
      <c r="C202" s="233"/>
      <c r="D202" s="233"/>
      <c r="E202" s="234"/>
      <c r="F202" s="234"/>
      <c r="G202" s="234"/>
      <c r="H202" s="234"/>
      <c r="I202" s="234"/>
    </row>
    <row r="203" spans="2:9">
      <c r="B203" s="233"/>
      <c r="C203" s="233"/>
      <c r="D203" s="233"/>
      <c r="E203" s="234"/>
      <c r="F203" s="234"/>
      <c r="G203" s="234"/>
      <c r="H203" s="234"/>
      <c r="I203" s="234"/>
    </row>
    <row r="204" spans="2:9">
      <c r="B204" s="233"/>
      <c r="C204" s="233"/>
      <c r="D204" s="233"/>
      <c r="E204" s="234"/>
      <c r="F204" s="234"/>
      <c r="G204" s="234"/>
      <c r="H204" s="234"/>
      <c r="I204" s="234"/>
    </row>
    <row r="205" spans="2:9">
      <c r="B205" s="233"/>
      <c r="C205" s="233"/>
      <c r="D205" s="233"/>
      <c r="E205" s="234"/>
      <c r="F205" s="234"/>
      <c r="G205" s="234"/>
      <c r="H205" s="234"/>
      <c r="I205" s="234"/>
    </row>
    <row r="206" spans="2:9">
      <c r="B206" s="233"/>
      <c r="C206" s="233"/>
      <c r="D206" s="233"/>
      <c r="E206" s="234"/>
      <c r="F206" s="234"/>
      <c r="G206" s="234"/>
      <c r="H206" s="234"/>
      <c r="I206" s="234"/>
    </row>
    <row r="207" spans="2:9">
      <c r="B207" s="233"/>
      <c r="C207" s="233"/>
      <c r="D207" s="233"/>
      <c r="E207" s="234"/>
      <c r="F207" s="234"/>
      <c r="G207" s="234"/>
      <c r="H207" s="234"/>
      <c r="I207" s="234"/>
    </row>
    <row r="208" spans="2:9">
      <c r="B208" s="233"/>
      <c r="C208" s="233"/>
      <c r="D208" s="233"/>
      <c r="E208" s="234"/>
      <c r="F208" s="234"/>
      <c r="G208" s="234"/>
      <c r="H208" s="234"/>
      <c r="I208" s="234"/>
    </row>
    <row r="209" spans="2:9">
      <c r="B209" s="233"/>
      <c r="C209" s="226"/>
      <c r="D209" s="233"/>
      <c r="E209" s="234"/>
      <c r="F209" s="234"/>
      <c r="G209" s="234"/>
      <c r="H209" s="234"/>
      <c r="I209" s="234"/>
    </row>
    <row r="210" spans="2:9">
      <c r="B210" s="233"/>
      <c r="C210" s="226"/>
      <c r="D210" s="233"/>
      <c r="E210" s="234"/>
      <c r="F210" s="234"/>
      <c r="G210" s="234"/>
      <c r="H210" s="234"/>
      <c r="I210" s="234"/>
    </row>
    <row r="211" spans="2:9">
      <c r="B211" s="226"/>
      <c r="D211" s="226"/>
      <c r="E211" s="222"/>
      <c r="F211" s="222"/>
      <c r="G211" s="222"/>
      <c r="H211" s="222"/>
      <c r="I211" s="222"/>
    </row>
    <row r="212" spans="2:9">
      <c r="B212" s="226"/>
      <c r="D212" s="226"/>
      <c r="E212" s="222"/>
      <c r="F212" s="222"/>
      <c r="G212" s="222"/>
      <c r="H212" s="222"/>
      <c r="I212" s="222"/>
    </row>
  </sheetData>
  <mergeCells count="9">
    <mergeCell ref="G19:H19"/>
    <mergeCell ref="B1:I1"/>
    <mergeCell ref="B2:I2"/>
    <mergeCell ref="B3:I3"/>
    <mergeCell ref="D6:E6"/>
    <mergeCell ref="D7:E7"/>
    <mergeCell ref="D8:E8"/>
    <mergeCell ref="A5:I5"/>
    <mergeCell ref="B4:I4"/>
  </mergeCells>
  <printOptions gridLines="1"/>
  <pageMargins left="0.11811023622047245" right="0.51181102362204722" top="0.78740157480314965" bottom="0.78740157480314965" header="0.31496062992125984" footer="0.31496062992125984"/>
  <pageSetup paperSize="9" scale="90" orientation="landscape" r:id="rId1"/>
  <headerFooter>
    <oddHeader>&amp;R&amp;A</oddHeader>
    <oddFooter>&amp;L&amp;D&amp;CREFERÊNCIA: SEIL/PRED 002/2017
Referência SINAPI: DEZEMBRO de 2016 - Vigência: FEVEREIRO de 2017&amp;R&amp;P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Q146"/>
  <sheetViews>
    <sheetView zoomScale="90" zoomScaleNormal="90" workbookViewId="0">
      <selection activeCell="I2" sqref="I2"/>
    </sheetView>
  </sheetViews>
  <sheetFormatPr defaultRowHeight="15"/>
  <cols>
    <col min="1" max="1" width="9.140625" style="1"/>
    <col min="2" max="2" width="10" style="73" customWidth="1"/>
    <col min="3" max="3" width="71" customWidth="1"/>
    <col min="4" max="4" width="9.140625" style="7"/>
    <col min="5" max="5" width="9.140625" style="8"/>
    <col min="6" max="6" width="9.5703125" style="4" bestFit="1" customWidth="1"/>
    <col min="7" max="8" width="12.140625" style="4" bestFit="1" customWidth="1"/>
    <col min="9" max="9" width="13.85546875" style="3" bestFit="1" customWidth="1"/>
    <col min="10" max="10" width="34.140625" style="4" customWidth="1"/>
    <col min="11" max="11" width="13.28515625" bestFit="1" customWidth="1"/>
  </cols>
  <sheetData>
    <row r="1" spans="1:11">
      <c r="A1" s="115"/>
      <c r="B1" s="116"/>
      <c r="C1" s="115" t="s">
        <v>171</v>
      </c>
      <c r="D1" s="116"/>
      <c r="E1" s="116"/>
      <c r="F1" s="116"/>
      <c r="G1" s="116"/>
      <c r="H1" s="116"/>
      <c r="I1" s="117">
        <f>I13</f>
        <v>10154.69325</v>
      </c>
    </row>
    <row r="2" spans="1:11">
      <c r="A2" s="77" t="s">
        <v>86</v>
      </c>
      <c r="B2" s="78"/>
      <c r="C2" s="79"/>
      <c r="D2" s="15"/>
      <c r="E2" s="16"/>
      <c r="F2" s="17"/>
      <c r="G2" s="17"/>
      <c r="H2" s="17"/>
      <c r="I2" s="80"/>
    </row>
    <row r="3" spans="1:11">
      <c r="A3" s="77"/>
      <c r="B3" s="78"/>
      <c r="C3" s="18" t="s">
        <v>116</v>
      </c>
      <c r="D3" s="15"/>
      <c r="E3" s="16"/>
      <c r="F3" s="17"/>
      <c r="G3" s="17"/>
      <c r="H3" s="17"/>
      <c r="I3" s="80"/>
    </row>
    <row r="4" spans="1:11">
      <c r="A4" s="77"/>
      <c r="B4" s="78"/>
      <c r="C4" s="79" t="s">
        <v>111</v>
      </c>
      <c r="D4" s="15"/>
      <c r="E4" s="16"/>
      <c r="F4" s="17"/>
      <c r="G4" s="17"/>
      <c r="H4" s="17"/>
      <c r="I4" s="80"/>
    </row>
    <row r="5" spans="1:11">
      <c r="A5" s="77"/>
      <c r="B5" s="78"/>
      <c r="C5" s="79" t="s">
        <v>101</v>
      </c>
      <c r="D5" s="15"/>
      <c r="E5" s="16"/>
      <c r="F5" s="17"/>
      <c r="G5" s="17"/>
      <c r="H5" s="17"/>
      <c r="I5" s="80"/>
    </row>
    <row r="6" spans="1:11">
      <c r="A6" s="77"/>
      <c r="B6" s="78"/>
      <c r="C6" s="79" t="s">
        <v>112</v>
      </c>
      <c r="D6" s="15"/>
      <c r="E6" s="16"/>
      <c r="F6" s="17"/>
      <c r="G6" s="17"/>
      <c r="H6" s="17"/>
      <c r="I6" s="80"/>
    </row>
    <row r="7" spans="1:11">
      <c r="A7" s="77"/>
      <c r="B7" s="78"/>
      <c r="C7" s="79" t="s">
        <v>113</v>
      </c>
      <c r="D7" s="15"/>
      <c r="E7" s="16"/>
      <c r="F7" s="17"/>
      <c r="G7" s="17"/>
      <c r="H7" s="17"/>
      <c r="I7" s="80"/>
    </row>
    <row r="8" spans="1:11">
      <c r="A8" s="77"/>
      <c r="B8" s="78"/>
      <c r="C8" s="79" t="s">
        <v>114</v>
      </c>
      <c r="D8" s="15"/>
      <c r="E8" s="16"/>
      <c r="F8" s="17"/>
      <c r="G8" s="17"/>
      <c r="H8" s="17"/>
      <c r="I8" s="80"/>
    </row>
    <row r="9" spans="1:11">
      <c r="A9" s="77"/>
      <c r="B9" s="78"/>
      <c r="C9" s="81" t="s">
        <v>115</v>
      </c>
      <c r="D9" s="15"/>
      <c r="E9" s="16"/>
      <c r="F9" s="17"/>
      <c r="G9" s="17"/>
      <c r="H9" s="17"/>
      <c r="I9" s="80"/>
    </row>
    <row r="10" spans="1:11">
      <c r="A10" s="82"/>
      <c r="B10" s="83"/>
      <c r="C10" s="84" t="s">
        <v>147</v>
      </c>
      <c r="D10" s="85"/>
      <c r="E10" s="86"/>
      <c r="F10" s="87"/>
      <c r="G10" s="87"/>
      <c r="H10" s="87"/>
      <c r="I10" s="88"/>
    </row>
    <row r="11" spans="1:11">
      <c r="A11" s="89"/>
      <c r="B11" s="78"/>
      <c r="C11" s="18"/>
      <c r="D11" s="15"/>
      <c r="E11" s="16"/>
      <c r="F11" s="17"/>
      <c r="G11" s="17"/>
      <c r="H11" s="17"/>
      <c r="I11" s="20"/>
    </row>
    <row r="12" spans="1:11">
      <c r="C12" s="21"/>
      <c r="H12" s="71" t="s">
        <v>54</v>
      </c>
      <c r="I12" s="72">
        <v>0.3</v>
      </c>
    </row>
    <row r="13" spans="1:11">
      <c r="G13" s="4" t="s">
        <v>85</v>
      </c>
      <c r="I13" s="11">
        <f>SUM(I16:I48)</f>
        <v>10154.69325</v>
      </c>
      <c r="K13" s="10"/>
    </row>
    <row r="14" spans="1:11">
      <c r="C14" s="21"/>
      <c r="I14" s="5"/>
      <c r="K14" s="12"/>
    </row>
    <row r="15" spans="1:11">
      <c r="G15" s="354" t="s">
        <v>49</v>
      </c>
      <c r="H15" s="354"/>
      <c r="I15" s="3" t="s">
        <v>50</v>
      </c>
    </row>
    <row r="16" spans="1:11">
      <c r="A16" s="1" t="s">
        <v>43</v>
      </c>
      <c r="B16" s="73" t="s">
        <v>44</v>
      </c>
      <c r="C16" t="s">
        <v>45</v>
      </c>
      <c r="D16" s="7" t="s">
        <v>68</v>
      </c>
      <c r="E16" s="8" t="s">
        <v>69</v>
      </c>
      <c r="F16" s="4" t="s">
        <v>46</v>
      </c>
      <c r="G16" s="4" t="s">
        <v>47</v>
      </c>
      <c r="H16" s="4" t="s">
        <v>48</v>
      </c>
    </row>
    <row r="17" spans="1:9">
      <c r="A17" s="1">
        <v>1</v>
      </c>
      <c r="C17" t="s">
        <v>51</v>
      </c>
      <c r="I17" s="3">
        <f>SUM(H18:H21)</f>
        <v>3711.3342499999999</v>
      </c>
    </row>
    <row r="18" spans="1:9">
      <c r="A18" s="1" t="s">
        <v>52</v>
      </c>
      <c r="B18" s="73">
        <v>85333</v>
      </c>
      <c r="C18" t="s">
        <v>55</v>
      </c>
      <c r="D18" s="7" t="s">
        <v>53</v>
      </c>
      <c r="E18" s="8">
        <v>7</v>
      </c>
      <c r="F18" s="4">
        <v>18.45</v>
      </c>
      <c r="G18" s="4">
        <f>F18*E18</f>
        <v>129.15</v>
      </c>
      <c r="H18" s="4">
        <f>G18*(1+$I$12)</f>
        <v>167.89500000000001</v>
      </c>
    </row>
    <row r="19" spans="1:9">
      <c r="A19" s="1" t="s">
        <v>59</v>
      </c>
      <c r="B19" s="73">
        <v>72215</v>
      </c>
      <c r="C19" t="s">
        <v>83</v>
      </c>
      <c r="D19" s="7" t="s">
        <v>56</v>
      </c>
      <c r="E19" s="8">
        <v>0.4</v>
      </c>
      <c r="F19" s="4">
        <v>40.549999999999997</v>
      </c>
      <c r="G19" s="4">
        <f>F19*E19</f>
        <v>16.22</v>
      </c>
      <c r="H19" s="4">
        <f>G19*(1+$I$12)</f>
        <v>21.085999999999999</v>
      </c>
    </row>
    <row r="20" spans="1:9">
      <c r="A20" s="1" t="s">
        <v>60</v>
      </c>
      <c r="B20" s="73">
        <v>85406</v>
      </c>
      <c r="C20" t="s">
        <v>58</v>
      </c>
      <c r="D20" s="7" t="s">
        <v>57</v>
      </c>
      <c r="E20" s="8">
        <v>44</v>
      </c>
      <c r="F20" s="4">
        <v>45.73</v>
      </c>
      <c r="G20" s="4">
        <f t="shared" ref="G20:G21" si="0">F20*E20</f>
        <v>2012.12</v>
      </c>
      <c r="H20" s="4">
        <f t="shared" ref="H20:H21" si="1">G20*(1+$I$12)</f>
        <v>2615.7559999999999</v>
      </c>
    </row>
    <row r="21" spans="1:9">
      <c r="A21" s="1" t="s">
        <v>61</v>
      </c>
      <c r="B21" s="73">
        <v>85406</v>
      </c>
      <c r="C21" t="s">
        <v>110</v>
      </c>
      <c r="D21" s="7" t="s">
        <v>57</v>
      </c>
      <c r="E21" s="8">
        <f>2.5*6.1</f>
        <v>15.25</v>
      </c>
      <c r="F21" s="4">
        <v>45.73</v>
      </c>
      <c r="G21" s="4">
        <f t="shared" si="0"/>
        <v>697.38249999999994</v>
      </c>
      <c r="H21" s="4">
        <f t="shared" si="1"/>
        <v>906.59724999999992</v>
      </c>
    </row>
    <row r="22" spans="1:9">
      <c r="A22" s="1">
        <v>2</v>
      </c>
      <c r="C22" t="s">
        <v>62</v>
      </c>
    </row>
    <row r="23" spans="1:9">
      <c r="B23" s="73" t="s">
        <v>94</v>
      </c>
      <c r="C23" t="s">
        <v>64</v>
      </c>
      <c r="I23" s="3">
        <f>G50</f>
        <v>460.32999999999993</v>
      </c>
    </row>
    <row r="24" spans="1:9">
      <c r="A24" s="1">
        <v>3</v>
      </c>
      <c r="C24" t="s">
        <v>63</v>
      </c>
    </row>
    <row r="25" spans="1:9">
      <c r="B25" s="73" t="s">
        <v>95</v>
      </c>
      <c r="C25" t="s">
        <v>65</v>
      </c>
      <c r="I25" s="3">
        <f>G84</f>
        <v>998.25700000000006</v>
      </c>
    </row>
    <row r="26" spans="1:9">
      <c r="C26" t="s">
        <v>66</v>
      </c>
    </row>
    <row r="27" spans="1:9">
      <c r="C27" t="s">
        <v>117</v>
      </c>
    </row>
    <row r="28" spans="1:9" ht="60">
      <c r="B28" s="59">
        <v>87495</v>
      </c>
      <c r="C28" s="58" t="s">
        <v>118</v>
      </c>
      <c r="D28" s="7" t="s">
        <v>57</v>
      </c>
      <c r="E28" s="8">
        <v>4</v>
      </c>
      <c r="F28" s="8">
        <v>63.84</v>
      </c>
      <c r="G28" s="8">
        <f t="shared" ref="G28" si="2">F28*E28</f>
        <v>255.36</v>
      </c>
      <c r="H28" s="8">
        <f t="shared" ref="H28" si="3">G28*(1+$I$12)</f>
        <v>331.96800000000002</v>
      </c>
    </row>
    <row r="29" spans="1:9">
      <c r="C29" t="s">
        <v>119</v>
      </c>
      <c r="D29" s="7" t="s">
        <v>57</v>
      </c>
      <c r="E29" s="8">
        <v>70</v>
      </c>
    </row>
    <row r="30" spans="1:9" ht="45">
      <c r="B30" s="73">
        <v>87273</v>
      </c>
      <c r="C30" s="2" t="s">
        <v>100</v>
      </c>
      <c r="D30" s="7" t="s">
        <v>57</v>
      </c>
      <c r="E30" s="8">
        <v>70</v>
      </c>
      <c r="F30" s="6">
        <v>42.53</v>
      </c>
      <c r="G30" s="6">
        <f t="shared" ref="G30" si="4">F30*E30</f>
        <v>2977.1</v>
      </c>
      <c r="H30" s="6">
        <f>G30*(1+$I$12)</f>
        <v>3870.23</v>
      </c>
    </row>
    <row r="31" spans="1:9">
      <c r="C31" t="s">
        <v>120</v>
      </c>
    </row>
    <row r="32" spans="1:9" ht="45">
      <c r="B32" s="73">
        <v>87250</v>
      </c>
      <c r="C32" s="2" t="s">
        <v>102</v>
      </c>
      <c r="D32" s="7" t="s">
        <v>57</v>
      </c>
      <c r="E32" s="8">
        <v>16</v>
      </c>
      <c r="F32" s="6">
        <v>33.200000000000003</v>
      </c>
      <c r="G32" s="6">
        <f t="shared" ref="G32" si="5">F32*E32</f>
        <v>531.20000000000005</v>
      </c>
      <c r="H32" s="6">
        <f>G32*(1+$I$12)</f>
        <v>690.56000000000006</v>
      </c>
    </row>
    <row r="33" spans="2:9" ht="75">
      <c r="B33" s="57">
        <v>90843</v>
      </c>
      <c r="C33" s="2" t="s">
        <v>121</v>
      </c>
      <c r="D33" s="7" t="s">
        <v>75</v>
      </c>
      <c r="E33" s="8">
        <v>1</v>
      </c>
      <c r="F33" s="4">
        <v>725</v>
      </c>
      <c r="G33" s="6">
        <f t="shared" ref="G33" si="6">F33*E33</f>
        <v>725</v>
      </c>
      <c r="H33" s="6">
        <f>G33*(1+$I$12)</f>
        <v>942.5</v>
      </c>
    </row>
    <row r="34" spans="2:9" ht="75">
      <c r="B34" s="57">
        <v>90843</v>
      </c>
      <c r="C34" s="2" t="s">
        <v>80</v>
      </c>
      <c r="D34" s="7" t="s">
        <v>75</v>
      </c>
      <c r="E34" s="8">
        <v>1</v>
      </c>
      <c r="F34" s="4">
        <v>695</v>
      </c>
      <c r="G34" s="6">
        <f t="shared" ref="G34" si="7">F34*E34</f>
        <v>695</v>
      </c>
      <c r="H34" s="6">
        <f>G34*(1+$I$12)</f>
        <v>903.5</v>
      </c>
    </row>
    <row r="35" spans="2:9" ht="60">
      <c r="B35" s="57">
        <v>90842</v>
      </c>
      <c r="C35" s="2" t="s">
        <v>96</v>
      </c>
      <c r="D35" s="7" t="s">
        <v>75</v>
      </c>
      <c r="E35" s="8">
        <v>1</v>
      </c>
      <c r="F35" s="4">
        <v>650</v>
      </c>
      <c r="G35" s="6">
        <f t="shared" ref="G35" si="8">F35*E35</f>
        <v>650</v>
      </c>
      <c r="H35" s="6">
        <f>G35*(1+$I$12)</f>
        <v>845</v>
      </c>
    </row>
    <row r="38" spans="2:9">
      <c r="C38" s="2" t="s">
        <v>73</v>
      </c>
      <c r="I38" s="3">
        <f>SUM(H39:H41)</f>
        <v>4984.7719999999999</v>
      </c>
    </row>
    <row r="39" spans="2:9" ht="45">
      <c r="B39" s="73">
        <v>86932</v>
      </c>
      <c r="C39" s="2" t="s">
        <v>74</v>
      </c>
      <c r="D39" s="7" t="s">
        <v>75</v>
      </c>
      <c r="E39" s="8">
        <v>6</v>
      </c>
      <c r="F39" s="6">
        <v>358.94</v>
      </c>
      <c r="G39" s="6">
        <f t="shared" ref="G39:G40" si="9">F39*E39</f>
        <v>2153.64</v>
      </c>
      <c r="H39" s="6">
        <f>G39*(1+$I$12)</f>
        <v>2799.732</v>
      </c>
    </row>
    <row r="40" spans="2:9" ht="45">
      <c r="B40" s="73" t="s">
        <v>76</v>
      </c>
      <c r="C40" s="2" t="s">
        <v>77</v>
      </c>
      <c r="D40" s="7" t="s">
        <v>75</v>
      </c>
      <c r="E40" s="8">
        <v>2</v>
      </c>
      <c r="F40" s="6">
        <v>438.85</v>
      </c>
      <c r="G40" s="6">
        <f t="shared" si="9"/>
        <v>877.7</v>
      </c>
      <c r="H40" s="6">
        <f>G40*(1+$I$12)</f>
        <v>1141.01</v>
      </c>
    </row>
    <row r="41" spans="2:9" ht="60">
      <c r="B41" s="74">
        <v>93396</v>
      </c>
      <c r="C41" s="2" t="s">
        <v>122</v>
      </c>
      <c r="D41" s="7" t="s">
        <v>75</v>
      </c>
      <c r="E41" s="8">
        <v>2</v>
      </c>
      <c r="F41" s="6">
        <v>401.55</v>
      </c>
      <c r="G41" s="6">
        <f t="shared" ref="G41" si="10">F41*E41</f>
        <v>803.1</v>
      </c>
      <c r="H41" s="6">
        <f>G41*(1+$I$12)</f>
        <v>1044.03</v>
      </c>
    </row>
    <row r="42" spans="2:9">
      <c r="C42" s="2" t="s">
        <v>84</v>
      </c>
    </row>
    <row r="43" spans="2:9" ht="30">
      <c r="B43" s="73" t="s">
        <v>81</v>
      </c>
      <c r="C43" s="2" t="s">
        <v>98</v>
      </c>
      <c r="D43" s="7" t="s">
        <v>57</v>
      </c>
      <c r="E43" s="8">
        <v>35</v>
      </c>
      <c r="F43" s="4">
        <v>22.25</v>
      </c>
      <c r="G43" s="6">
        <f t="shared" ref="G43:G44" si="11">F43*E43</f>
        <v>778.75</v>
      </c>
      <c r="H43" s="6">
        <f>G43*(1+$I$12)</f>
        <v>1012.375</v>
      </c>
    </row>
    <row r="44" spans="2:9" ht="30">
      <c r="B44" s="73" t="s">
        <v>82</v>
      </c>
      <c r="C44" s="2" t="s">
        <v>99</v>
      </c>
      <c r="D44" s="7" t="s">
        <v>57</v>
      </c>
      <c r="E44" s="8">
        <v>2</v>
      </c>
      <c r="F44" s="4">
        <v>24.22</v>
      </c>
      <c r="G44" s="6">
        <f t="shared" si="11"/>
        <v>48.44</v>
      </c>
      <c r="H44" s="6">
        <f>G44*(1+$I$12)</f>
        <v>62.972000000000001</v>
      </c>
    </row>
    <row r="45" spans="2:9" ht="30">
      <c r="B45" s="73">
        <v>88487</v>
      </c>
      <c r="C45" s="2" t="s">
        <v>145</v>
      </c>
      <c r="D45" s="7" t="s">
        <v>57</v>
      </c>
      <c r="E45" s="8">
        <f>2.5*6.1</f>
        <v>15.25</v>
      </c>
      <c r="F45" s="4">
        <v>8.5</v>
      </c>
      <c r="G45" s="6">
        <f t="shared" ref="G45" si="12">F45*E45</f>
        <v>129.625</v>
      </c>
      <c r="H45" s="6">
        <f>G45*(1+$I$12)</f>
        <v>168.51250000000002</v>
      </c>
    </row>
    <row r="46" spans="2:9">
      <c r="C46" s="2" t="s">
        <v>146</v>
      </c>
      <c r="D46" s="7" t="s">
        <v>75</v>
      </c>
      <c r="E46" s="8">
        <v>1</v>
      </c>
      <c r="F46" s="4">
        <v>85</v>
      </c>
      <c r="G46" s="6">
        <f t="shared" ref="G46" si="13">F46*E46</f>
        <v>85</v>
      </c>
      <c r="H46" s="6">
        <f>G46*(1+$I$12)</f>
        <v>110.5</v>
      </c>
    </row>
    <row r="47" spans="2:9">
      <c r="C47" s="2"/>
      <c r="G47" s="6"/>
      <c r="H47" s="6"/>
    </row>
    <row r="48" spans="2:9">
      <c r="C48" s="2"/>
      <c r="G48" s="6"/>
      <c r="H48" s="6"/>
    </row>
    <row r="49" spans="2:17">
      <c r="C49" s="9"/>
      <c r="G49" s="6"/>
      <c r="H49" s="6"/>
    </row>
    <row r="50" spans="2:17">
      <c r="B50" s="75"/>
      <c r="C50" s="63" t="s">
        <v>64</v>
      </c>
      <c r="D50" s="61" t="s">
        <v>97</v>
      </c>
      <c r="E50" s="63"/>
      <c r="F50" s="63"/>
      <c r="G50" s="67">
        <f>SUM(H55:H72)</f>
        <v>460.32999999999993</v>
      </c>
      <c r="H50" s="67"/>
      <c r="I50" s="68"/>
      <c r="J50" s="16"/>
      <c r="K50" s="18"/>
    </row>
    <row r="51" spans="2:17">
      <c r="C51" t="s">
        <v>0</v>
      </c>
      <c r="D51"/>
      <c r="E51"/>
      <c r="F51"/>
      <c r="I51" s="14"/>
      <c r="J51" s="17"/>
      <c r="K51" s="18"/>
      <c r="L51" s="15"/>
      <c r="M51" s="16"/>
      <c r="N51" s="17"/>
      <c r="O51" s="17"/>
      <c r="P51" s="17"/>
      <c r="Q51" s="18"/>
    </row>
    <row r="52" spans="2:17">
      <c r="C52" t="s">
        <v>91</v>
      </c>
      <c r="D52"/>
      <c r="E52"/>
      <c r="F52"/>
      <c r="I52" s="14"/>
      <c r="J52" s="17"/>
      <c r="K52" s="18"/>
      <c r="L52" s="15"/>
      <c r="M52" s="16"/>
      <c r="N52" s="17"/>
      <c r="O52" s="17"/>
      <c r="P52" s="17"/>
      <c r="Q52" s="18"/>
    </row>
    <row r="53" spans="2:17">
      <c r="C53" t="s">
        <v>3</v>
      </c>
      <c r="D53"/>
      <c r="E53"/>
      <c r="F53"/>
      <c r="I53" s="14"/>
      <c r="J53" s="17"/>
      <c r="K53" s="18"/>
      <c r="L53" s="18"/>
      <c r="M53" s="18"/>
      <c r="N53" s="18"/>
      <c r="O53" s="19"/>
      <c r="P53" s="19"/>
      <c r="Q53" s="18"/>
    </row>
    <row r="54" spans="2:17">
      <c r="B54" s="57"/>
      <c r="C54" t="s">
        <v>4</v>
      </c>
      <c r="D54"/>
      <c r="E54"/>
      <c r="F54"/>
      <c r="I54" s="14"/>
      <c r="J54" s="17"/>
      <c r="K54" s="18"/>
      <c r="L54" s="18"/>
      <c r="M54" s="18"/>
      <c r="N54" s="18"/>
      <c r="O54" s="19"/>
      <c r="P54" s="19"/>
      <c r="Q54" s="18"/>
    </row>
    <row r="55" spans="2:17">
      <c r="B55" s="73">
        <v>89753</v>
      </c>
      <c r="C55" t="s">
        <v>5</v>
      </c>
      <c r="D55" t="s">
        <v>6</v>
      </c>
      <c r="E55">
        <v>2</v>
      </c>
      <c r="F55">
        <v>6</v>
      </c>
      <c r="G55" s="6">
        <f t="shared" ref="G55:G57" si="14">F55*E55</f>
        <v>12</v>
      </c>
      <c r="H55" s="6">
        <f t="shared" ref="H55:H57" si="15">G55*(1+$I$12)</f>
        <v>15.600000000000001</v>
      </c>
      <c r="I55" s="14"/>
      <c r="L55" s="18"/>
      <c r="M55" s="18"/>
      <c r="N55" s="18"/>
      <c r="O55" s="19"/>
      <c r="P55" s="19"/>
      <c r="Q55" s="18"/>
    </row>
    <row r="56" spans="2:17">
      <c r="C56" t="s">
        <v>7</v>
      </c>
      <c r="D56"/>
      <c r="E56"/>
      <c r="F56"/>
      <c r="G56" s="6">
        <f t="shared" si="14"/>
        <v>0</v>
      </c>
      <c r="H56" s="6">
        <f t="shared" si="15"/>
        <v>0</v>
      </c>
      <c r="I56" s="14"/>
      <c r="L56" s="18"/>
      <c r="M56" s="18"/>
      <c r="N56" s="18"/>
      <c r="O56" s="19"/>
      <c r="P56" s="19"/>
      <c r="Q56" s="18"/>
    </row>
    <row r="57" spans="2:17">
      <c r="B57" s="73">
        <v>89733</v>
      </c>
      <c r="C57" t="s">
        <v>8</v>
      </c>
      <c r="D57" t="s">
        <v>14</v>
      </c>
      <c r="E57">
        <v>12</v>
      </c>
      <c r="F57">
        <v>11</v>
      </c>
      <c r="G57" s="6">
        <f t="shared" si="14"/>
        <v>132</v>
      </c>
      <c r="H57" s="6">
        <f t="shared" si="15"/>
        <v>171.6</v>
      </c>
      <c r="I57" s="14"/>
      <c r="L57" s="18"/>
      <c r="M57" s="18"/>
      <c r="N57" s="18"/>
      <c r="O57" s="19"/>
      <c r="P57" s="19"/>
      <c r="Q57" s="18"/>
    </row>
    <row r="58" spans="2:17">
      <c r="C58" s="69" t="s">
        <v>123</v>
      </c>
      <c r="D58" s="18"/>
      <c r="E58"/>
      <c r="F58"/>
      <c r="G58" s="6">
        <f t="shared" ref="G58:G114" si="16">F58*E58</f>
        <v>0</v>
      </c>
      <c r="H58" s="6">
        <f t="shared" ref="H58:H83" si="17">G58*(1+$I$12)</f>
        <v>0</v>
      </c>
      <c r="I58" s="14"/>
      <c r="L58" s="18"/>
      <c r="M58" s="18"/>
      <c r="N58" s="18"/>
      <c r="O58" s="19"/>
      <c r="P58" s="19"/>
      <c r="Q58" s="18"/>
    </row>
    <row r="59" spans="2:17">
      <c r="C59" s="69" t="s">
        <v>13</v>
      </c>
      <c r="D59" s="18" t="s">
        <v>11</v>
      </c>
      <c r="E59">
        <v>1</v>
      </c>
      <c r="F59">
        <v>19</v>
      </c>
      <c r="G59" s="6">
        <f t="shared" si="16"/>
        <v>19</v>
      </c>
      <c r="H59" s="6">
        <f t="shared" si="17"/>
        <v>24.7</v>
      </c>
      <c r="I59" s="14"/>
      <c r="L59" s="18"/>
      <c r="M59" s="18"/>
      <c r="N59" s="18"/>
      <c r="O59" s="19"/>
      <c r="P59" s="19"/>
      <c r="Q59" s="18"/>
    </row>
    <row r="60" spans="2:17">
      <c r="C60" s="69" t="s">
        <v>10</v>
      </c>
      <c r="D60" s="18" t="s">
        <v>11</v>
      </c>
      <c r="E60">
        <v>1</v>
      </c>
      <c r="F60">
        <v>9</v>
      </c>
      <c r="G60" s="6">
        <f t="shared" si="16"/>
        <v>9</v>
      </c>
      <c r="H60" s="6">
        <f t="shared" si="17"/>
        <v>11.700000000000001</v>
      </c>
      <c r="I60" s="14"/>
      <c r="L60" s="18"/>
      <c r="M60" s="18"/>
      <c r="N60" s="18"/>
      <c r="O60" s="19"/>
      <c r="P60" s="19"/>
      <c r="Q60" s="18"/>
    </row>
    <row r="61" spans="2:17">
      <c r="C61" s="70" t="s">
        <v>124</v>
      </c>
      <c r="D61" s="18"/>
      <c r="E61"/>
      <c r="F61"/>
      <c r="G61" s="6">
        <f t="shared" si="16"/>
        <v>0</v>
      </c>
      <c r="H61" s="6">
        <f t="shared" si="17"/>
        <v>0</v>
      </c>
      <c r="I61" s="14"/>
      <c r="L61" s="18"/>
      <c r="M61" s="18"/>
      <c r="N61" s="18"/>
      <c r="O61" s="19"/>
      <c r="P61" s="19"/>
      <c r="Q61" s="18"/>
    </row>
    <row r="62" spans="2:17">
      <c r="B62" s="57"/>
      <c r="C62" s="69" t="s">
        <v>125</v>
      </c>
      <c r="D62" s="18" t="s">
        <v>11</v>
      </c>
      <c r="E62">
        <v>1</v>
      </c>
      <c r="F62">
        <v>22</v>
      </c>
      <c r="G62" s="6">
        <f t="shared" si="16"/>
        <v>22</v>
      </c>
      <c r="H62" s="6">
        <f t="shared" si="17"/>
        <v>28.6</v>
      </c>
      <c r="I62" s="14"/>
      <c r="L62" s="18"/>
      <c r="M62" s="18"/>
      <c r="N62" s="18"/>
      <c r="O62" s="19"/>
      <c r="P62" s="19"/>
      <c r="Q62" s="18"/>
    </row>
    <row r="63" spans="2:17">
      <c r="C63" s="70" t="s">
        <v>16</v>
      </c>
      <c r="D63" s="18"/>
      <c r="E63"/>
      <c r="F63"/>
      <c r="G63" s="6">
        <f t="shared" si="16"/>
        <v>0</v>
      </c>
      <c r="H63" s="6">
        <f t="shared" si="17"/>
        <v>0</v>
      </c>
      <c r="I63" s="14"/>
      <c r="L63" s="18"/>
      <c r="M63" s="18"/>
      <c r="N63" s="18"/>
      <c r="O63" s="19"/>
      <c r="P63" s="19"/>
      <c r="Q63" s="18"/>
    </row>
    <row r="64" spans="2:17">
      <c r="C64" s="70" t="s">
        <v>17</v>
      </c>
      <c r="D64" s="18" t="s">
        <v>6</v>
      </c>
      <c r="E64">
        <v>2</v>
      </c>
      <c r="F64"/>
      <c r="G64" s="6">
        <f t="shared" si="16"/>
        <v>0</v>
      </c>
      <c r="H64" s="6">
        <f t="shared" si="17"/>
        <v>0</v>
      </c>
      <c r="I64" s="14"/>
      <c r="L64" s="18"/>
      <c r="M64" s="18"/>
      <c r="N64" s="18"/>
      <c r="O64" s="19"/>
      <c r="P64" s="19"/>
      <c r="Q64" s="18"/>
    </row>
    <row r="65" spans="1:17">
      <c r="C65" s="69" t="s">
        <v>126</v>
      </c>
      <c r="D65" s="18"/>
      <c r="E65"/>
      <c r="F65"/>
      <c r="G65" s="6">
        <f t="shared" si="16"/>
        <v>0</v>
      </c>
      <c r="H65" s="6">
        <f t="shared" si="17"/>
        <v>0</v>
      </c>
      <c r="I65" s="14"/>
      <c r="L65" s="18"/>
      <c r="M65" s="18"/>
      <c r="N65" s="18"/>
      <c r="O65" s="19"/>
      <c r="P65" s="19"/>
      <c r="Q65" s="18"/>
    </row>
    <row r="66" spans="1:17">
      <c r="C66" s="69" t="s">
        <v>125</v>
      </c>
      <c r="D66" s="18" t="s">
        <v>11</v>
      </c>
      <c r="E66">
        <v>1</v>
      </c>
      <c r="F66">
        <v>30</v>
      </c>
      <c r="G66" s="6">
        <f t="shared" si="16"/>
        <v>30</v>
      </c>
      <c r="H66" s="6">
        <f t="shared" si="17"/>
        <v>39</v>
      </c>
      <c r="I66" s="14"/>
      <c r="L66" s="18"/>
      <c r="M66" s="18"/>
      <c r="N66" s="18"/>
      <c r="O66" s="19"/>
      <c r="P66" s="19"/>
      <c r="Q66" s="18"/>
    </row>
    <row r="67" spans="1:17">
      <c r="B67" s="57"/>
      <c r="C67" s="69" t="s">
        <v>18</v>
      </c>
      <c r="D67" s="18"/>
      <c r="E67"/>
      <c r="F67"/>
      <c r="G67" s="6">
        <f t="shared" si="16"/>
        <v>0</v>
      </c>
      <c r="H67" s="6">
        <f t="shared" si="17"/>
        <v>0</v>
      </c>
      <c r="I67" s="14"/>
      <c r="L67" s="18"/>
      <c r="M67" s="18"/>
      <c r="N67" s="18"/>
      <c r="O67" s="19"/>
      <c r="P67" s="19"/>
      <c r="Q67" s="18"/>
    </row>
    <row r="68" spans="1:17">
      <c r="B68" s="73">
        <v>89752</v>
      </c>
      <c r="C68" s="4" t="s">
        <v>8</v>
      </c>
      <c r="D68" t="s">
        <v>9</v>
      </c>
      <c r="E68">
        <v>6</v>
      </c>
      <c r="F68">
        <v>4.5999999999999996</v>
      </c>
      <c r="G68" s="6">
        <f t="shared" si="16"/>
        <v>27.599999999999998</v>
      </c>
      <c r="H68" s="6">
        <f t="shared" si="17"/>
        <v>35.879999999999995</v>
      </c>
      <c r="I68" s="14"/>
      <c r="L68" s="18"/>
      <c r="M68" s="18"/>
      <c r="N68" s="18"/>
      <c r="O68" s="19"/>
      <c r="P68" s="19"/>
      <c r="Q68" s="18"/>
    </row>
    <row r="69" spans="1:17">
      <c r="C69" s="4" t="s">
        <v>20</v>
      </c>
      <c r="D69"/>
      <c r="E69"/>
      <c r="F69"/>
      <c r="G69" s="6">
        <f t="shared" si="16"/>
        <v>0</v>
      </c>
      <c r="H69" s="6">
        <f t="shared" si="17"/>
        <v>0</v>
      </c>
      <c r="I69" s="14"/>
      <c r="L69" s="18"/>
      <c r="M69" s="18"/>
      <c r="N69" s="18"/>
      <c r="O69" s="19"/>
      <c r="P69" s="19"/>
      <c r="Q69" s="18"/>
    </row>
    <row r="70" spans="1:17">
      <c r="B70" s="73">
        <v>89778</v>
      </c>
      <c r="C70" s="4" t="s">
        <v>13</v>
      </c>
      <c r="D70" t="s">
        <v>15</v>
      </c>
      <c r="E70">
        <v>5</v>
      </c>
      <c r="F70">
        <v>12.5</v>
      </c>
      <c r="G70" s="6">
        <f t="shared" si="16"/>
        <v>62.5</v>
      </c>
      <c r="H70" s="6">
        <f t="shared" si="17"/>
        <v>81.25</v>
      </c>
      <c r="I70" s="14"/>
      <c r="L70" s="18"/>
      <c r="M70" s="18"/>
      <c r="N70" s="18"/>
      <c r="O70" s="19"/>
      <c r="P70" s="19"/>
      <c r="Q70" s="18"/>
    </row>
    <row r="71" spans="1:17">
      <c r="B71" s="73">
        <v>89754</v>
      </c>
      <c r="C71" s="4" t="s">
        <v>10</v>
      </c>
      <c r="D71" t="s">
        <v>15</v>
      </c>
      <c r="E71">
        <v>5</v>
      </c>
      <c r="F71">
        <v>8</v>
      </c>
      <c r="G71" s="6">
        <f t="shared" si="16"/>
        <v>40</v>
      </c>
      <c r="H71" s="6">
        <f t="shared" si="17"/>
        <v>52</v>
      </c>
      <c r="I71" s="14"/>
      <c r="L71" s="18"/>
      <c r="M71" s="18"/>
      <c r="N71" s="18"/>
      <c r="O71" s="19"/>
      <c r="P71" s="19"/>
      <c r="Q71" s="18"/>
    </row>
    <row r="72" spans="1:17">
      <c r="B72" s="57"/>
      <c r="C72" s="4" t="s">
        <v>127</v>
      </c>
      <c r="D72"/>
      <c r="E72"/>
      <c r="F72"/>
      <c r="G72" s="6">
        <f t="shared" si="16"/>
        <v>0</v>
      </c>
      <c r="H72" s="6">
        <f t="shared" si="17"/>
        <v>0</v>
      </c>
      <c r="I72" s="14"/>
      <c r="L72" s="18"/>
      <c r="M72" s="18"/>
      <c r="N72" s="18"/>
      <c r="O72" s="19"/>
      <c r="P72" s="19"/>
      <c r="Q72" s="18"/>
    </row>
    <row r="73" spans="1:17">
      <c r="B73" s="57">
        <v>89509</v>
      </c>
      <c r="C73" s="58" t="s">
        <v>138</v>
      </c>
      <c r="D73" t="s">
        <v>128</v>
      </c>
      <c r="E73">
        <v>3</v>
      </c>
      <c r="F73">
        <v>19</v>
      </c>
      <c r="G73" s="6">
        <f t="shared" si="16"/>
        <v>57</v>
      </c>
      <c r="H73" s="6">
        <f t="shared" si="17"/>
        <v>74.100000000000009</v>
      </c>
      <c r="I73" s="14"/>
      <c r="L73" s="18"/>
      <c r="M73" s="18"/>
      <c r="N73" s="18"/>
      <c r="O73" s="19"/>
      <c r="P73" s="19"/>
      <c r="Q73" s="18"/>
    </row>
    <row r="74" spans="1:17">
      <c r="B74" s="57">
        <v>89512</v>
      </c>
      <c r="C74" s="58" t="s">
        <v>139</v>
      </c>
      <c r="D74" t="s">
        <v>129</v>
      </c>
      <c r="E74">
        <v>6</v>
      </c>
      <c r="F74">
        <v>42</v>
      </c>
      <c r="G74" s="6">
        <f t="shared" si="16"/>
        <v>252</v>
      </c>
      <c r="H74" s="6">
        <f t="shared" si="17"/>
        <v>327.60000000000002</v>
      </c>
      <c r="I74" s="14"/>
      <c r="L74" s="18"/>
      <c r="M74" s="18"/>
      <c r="N74" s="18"/>
      <c r="O74" s="19"/>
      <c r="P74" s="19"/>
      <c r="Q74" s="18"/>
    </row>
    <row r="75" spans="1:17">
      <c r="B75" s="57">
        <v>89508</v>
      </c>
      <c r="C75" s="58" t="s">
        <v>140</v>
      </c>
      <c r="D75" t="s">
        <v>130</v>
      </c>
      <c r="E75">
        <v>6</v>
      </c>
      <c r="F75">
        <v>14</v>
      </c>
      <c r="G75" s="6">
        <f t="shared" si="16"/>
        <v>84</v>
      </c>
      <c r="H75" s="6">
        <f t="shared" si="17"/>
        <v>109.2</v>
      </c>
      <c r="I75" s="14"/>
      <c r="L75" s="18"/>
      <c r="M75" s="18"/>
      <c r="N75" s="18"/>
      <c r="O75" s="19"/>
      <c r="P75" s="19"/>
      <c r="Q75" s="18"/>
    </row>
    <row r="76" spans="1:17">
      <c r="B76" s="57"/>
      <c r="C76" s="4" t="s">
        <v>131</v>
      </c>
      <c r="D76"/>
      <c r="E76"/>
      <c r="F76"/>
      <c r="G76" s="6">
        <f t="shared" si="16"/>
        <v>0</v>
      </c>
      <c r="H76" s="6">
        <f t="shared" si="17"/>
        <v>0</v>
      </c>
      <c r="I76" s="14"/>
      <c r="L76" s="18"/>
      <c r="M76" s="18"/>
      <c r="N76" s="18"/>
      <c r="O76" s="19"/>
      <c r="P76" s="19"/>
      <c r="Q76" s="18"/>
    </row>
    <row r="77" spans="1:17">
      <c r="B77" s="73">
        <v>89860</v>
      </c>
      <c r="C77" s="4" t="s">
        <v>132</v>
      </c>
      <c r="D77" t="s">
        <v>6</v>
      </c>
      <c r="E77">
        <v>2</v>
      </c>
      <c r="F77">
        <v>30</v>
      </c>
      <c r="G77" s="6">
        <f t="shared" si="16"/>
        <v>60</v>
      </c>
      <c r="H77" s="6">
        <f t="shared" si="17"/>
        <v>78</v>
      </c>
      <c r="I77" s="14"/>
      <c r="L77" s="18"/>
      <c r="M77" s="18"/>
      <c r="N77" s="18"/>
      <c r="O77" s="19"/>
      <c r="P77" s="19"/>
      <c r="Q77" s="18"/>
    </row>
    <row r="78" spans="1:17">
      <c r="B78" s="73">
        <v>89861</v>
      </c>
      <c r="C78" s="4" t="s">
        <v>125</v>
      </c>
      <c r="D78" t="s">
        <v>11</v>
      </c>
      <c r="E78">
        <v>1</v>
      </c>
      <c r="F78">
        <v>30</v>
      </c>
      <c r="G78" s="6">
        <f t="shared" si="16"/>
        <v>30</v>
      </c>
      <c r="H78" s="6">
        <f t="shared" si="17"/>
        <v>39</v>
      </c>
      <c r="I78" s="14"/>
      <c r="L78" s="18"/>
      <c r="M78" s="18"/>
      <c r="N78" s="18"/>
      <c r="O78" s="19"/>
      <c r="P78" s="19"/>
      <c r="Q78" s="18"/>
    </row>
    <row r="79" spans="1:17">
      <c r="A79" s="13">
        <v>89506</v>
      </c>
      <c r="B79" s="57">
        <v>89784</v>
      </c>
      <c r="C79" s="4" t="s">
        <v>133</v>
      </c>
      <c r="D79" t="s">
        <v>11</v>
      </c>
      <c r="E79">
        <v>1</v>
      </c>
      <c r="F79">
        <v>15</v>
      </c>
      <c r="G79" s="6">
        <f t="shared" si="16"/>
        <v>15</v>
      </c>
      <c r="H79" s="6">
        <f t="shared" si="17"/>
        <v>19.5</v>
      </c>
      <c r="I79" s="14"/>
      <c r="L79" s="18"/>
      <c r="M79" s="18"/>
      <c r="N79" s="18"/>
      <c r="O79" s="19"/>
      <c r="P79" s="19"/>
      <c r="Q79" s="18"/>
    </row>
    <row r="80" spans="1:17">
      <c r="A80" s="13"/>
      <c r="B80" s="57"/>
      <c r="C80" s="4" t="s">
        <v>22</v>
      </c>
      <c r="D80"/>
      <c r="E80"/>
      <c r="F80"/>
      <c r="G80" s="6">
        <f t="shared" si="16"/>
        <v>0</v>
      </c>
      <c r="H80" s="6">
        <f t="shared" si="17"/>
        <v>0</v>
      </c>
      <c r="I80" s="14"/>
      <c r="L80" s="18"/>
      <c r="M80" s="18"/>
      <c r="N80" s="18"/>
      <c r="O80" s="19"/>
      <c r="P80" s="19"/>
      <c r="Q80" s="18"/>
    </row>
    <row r="81" spans="2:17" ht="30">
      <c r="B81" s="73">
        <v>89495</v>
      </c>
      <c r="C81" s="58" t="s">
        <v>141</v>
      </c>
      <c r="D81" t="s">
        <v>2</v>
      </c>
      <c r="E81">
        <v>3</v>
      </c>
      <c r="F81">
        <v>7.63</v>
      </c>
      <c r="G81" s="6">
        <f t="shared" si="16"/>
        <v>22.89</v>
      </c>
      <c r="H81" s="6">
        <f t="shared" si="17"/>
        <v>29.757000000000001</v>
      </c>
      <c r="I81" s="14"/>
      <c r="L81" s="18"/>
      <c r="M81" s="18"/>
      <c r="N81" s="18"/>
      <c r="O81" s="19"/>
      <c r="P81" s="19"/>
      <c r="Q81" s="18"/>
    </row>
    <row r="82" spans="2:17">
      <c r="B82" s="57"/>
      <c r="C82" s="4" t="s">
        <v>92</v>
      </c>
      <c r="D82"/>
      <c r="E82"/>
      <c r="F82"/>
      <c r="G82" s="6">
        <f t="shared" si="16"/>
        <v>0</v>
      </c>
      <c r="H82" s="6">
        <f t="shared" si="17"/>
        <v>0</v>
      </c>
      <c r="I82" s="14"/>
      <c r="L82" s="18"/>
      <c r="M82" s="18"/>
      <c r="N82" s="18"/>
      <c r="O82" s="19"/>
      <c r="P82" s="19"/>
      <c r="Q82" s="18"/>
    </row>
    <row r="83" spans="2:17">
      <c r="C83" s="4"/>
      <c r="D83"/>
      <c r="E83"/>
      <c r="F83"/>
      <c r="G83" s="6">
        <f t="shared" si="16"/>
        <v>0</v>
      </c>
      <c r="H83" s="6">
        <f t="shared" si="17"/>
        <v>0</v>
      </c>
      <c r="I83" s="14"/>
      <c r="L83" s="18"/>
      <c r="M83" s="18"/>
      <c r="N83" s="18"/>
      <c r="O83" s="19"/>
      <c r="P83" s="19"/>
      <c r="Q83" s="18"/>
    </row>
    <row r="84" spans="2:17">
      <c r="B84" s="75" t="s">
        <v>95</v>
      </c>
      <c r="C84" s="61" t="s">
        <v>65</v>
      </c>
      <c r="D84" s="62"/>
      <c r="E84" s="63"/>
      <c r="F84" s="64" t="s">
        <v>144</v>
      </c>
      <c r="G84" s="65">
        <f>SUM(H86:H116)</f>
        <v>998.25700000000006</v>
      </c>
      <c r="H84" s="65"/>
      <c r="I84" s="66"/>
      <c r="L84" s="18"/>
      <c r="M84" s="18"/>
      <c r="N84" s="18"/>
      <c r="O84" s="19"/>
      <c r="P84" s="19"/>
      <c r="Q84" s="18"/>
    </row>
    <row r="85" spans="2:17">
      <c r="C85" t="s">
        <v>24</v>
      </c>
      <c r="D85"/>
      <c r="E85"/>
      <c r="G85" s="6">
        <f t="shared" si="16"/>
        <v>0</v>
      </c>
      <c r="H85" s="6">
        <f t="shared" ref="H85:H114" si="18">G85*(1+$I$12)</f>
        <v>0</v>
      </c>
      <c r="I85" s="14"/>
      <c r="L85" s="18"/>
      <c r="M85" s="18"/>
      <c r="N85" s="18"/>
      <c r="O85" s="19"/>
      <c r="P85" s="19"/>
      <c r="Q85" s="18"/>
    </row>
    <row r="86" spans="2:17">
      <c r="B86" s="76">
        <v>86914</v>
      </c>
      <c r="C86" s="4" t="s">
        <v>134</v>
      </c>
      <c r="D86" t="s">
        <v>11</v>
      </c>
      <c r="E86">
        <v>1</v>
      </c>
      <c r="F86">
        <v>30</v>
      </c>
      <c r="G86" s="6">
        <f t="shared" si="16"/>
        <v>30</v>
      </c>
      <c r="H86" s="6">
        <f t="shared" si="18"/>
        <v>39</v>
      </c>
      <c r="I86" s="14"/>
      <c r="L86" s="15"/>
      <c r="M86" s="16"/>
      <c r="N86" s="17"/>
      <c r="O86" s="17"/>
      <c r="P86" s="17"/>
      <c r="Q86" s="18"/>
    </row>
    <row r="87" spans="2:17">
      <c r="C87" s="4" t="s">
        <v>28</v>
      </c>
      <c r="D87"/>
      <c r="E87"/>
      <c r="F87"/>
      <c r="G87" s="6">
        <f t="shared" si="16"/>
        <v>0</v>
      </c>
      <c r="H87" s="6">
        <f t="shared" si="18"/>
        <v>0</v>
      </c>
      <c r="I87" s="20"/>
      <c r="L87" s="18"/>
      <c r="M87" s="18"/>
      <c r="N87" s="18"/>
      <c r="O87" s="18"/>
      <c r="P87" s="18"/>
      <c r="Q87" s="18"/>
    </row>
    <row r="88" spans="2:17" ht="60">
      <c r="B88" s="57">
        <v>94794</v>
      </c>
      <c r="C88" s="58" t="s">
        <v>142</v>
      </c>
      <c r="D88" s="7" t="s">
        <v>11</v>
      </c>
      <c r="E88" s="60">
        <v>1</v>
      </c>
      <c r="F88" s="8">
        <v>112.79</v>
      </c>
      <c r="G88" s="6">
        <f t="shared" si="16"/>
        <v>112.79</v>
      </c>
      <c r="H88" s="6">
        <f t="shared" si="18"/>
        <v>146.62700000000001</v>
      </c>
      <c r="I88" s="20"/>
      <c r="L88" s="18"/>
      <c r="M88" s="18"/>
      <c r="N88" s="18"/>
      <c r="O88" s="18"/>
      <c r="P88" s="18"/>
      <c r="Q88" s="18"/>
    </row>
    <row r="89" spans="2:17" ht="60">
      <c r="B89" s="57">
        <v>89987</v>
      </c>
      <c r="C89" s="58" t="s">
        <v>143</v>
      </c>
      <c r="D89" s="7" t="s">
        <v>1</v>
      </c>
      <c r="E89" s="7">
        <v>4</v>
      </c>
      <c r="F89" s="7">
        <v>60</v>
      </c>
      <c r="G89" s="6">
        <f t="shared" si="16"/>
        <v>240</v>
      </c>
      <c r="H89" s="6">
        <f t="shared" si="18"/>
        <v>312</v>
      </c>
      <c r="I89" s="20"/>
      <c r="L89" s="18"/>
      <c r="M89" s="18"/>
      <c r="N89" s="18"/>
      <c r="O89" s="18"/>
      <c r="P89" s="18"/>
      <c r="Q89" s="18"/>
    </row>
    <row r="90" spans="2:17">
      <c r="B90" s="57"/>
      <c r="C90" s="58"/>
      <c r="E90" s="7"/>
      <c r="F90" s="7"/>
      <c r="G90" s="6">
        <f t="shared" si="16"/>
        <v>0</v>
      </c>
      <c r="H90" s="6">
        <f t="shared" si="18"/>
        <v>0</v>
      </c>
      <c r="I90" s="20"/>
      <c r="L90" s="18"/>
      <c r="M90" s="18"/>
      <c r="N90" s="18"/>
      <c r="O90" s="18"/>
      <c r="P90" s="18"/>
      <c r="Q90" s="18"/>
    </row>
    <row r="91" spans="2:17">
      <c r="B91" s="57"/>
      <c r="C91" s="58"/>
      <c r="E91" s="7"/>
      <c r="F91" s="7"/>
      <c r="G91" s="6">
        <f t="shared" si="16"/>
        <v>0</v>
      </c>
      <c r="H91" s="6">
        <f t="shared" si="18"/>
        <v>0</v>
      </c>
      <c r="I91" s="20"/>
      <c r="L91" s="18"/>
      <c r="M91" s="18"/>
      <c r="N91" s="18"/>
      <c r="O91" s="18"/>
      <c r="P91" s="18"/>
      <c r="Q91" s="18"/>
    </row>
    <row r="92" spans="2:17">
      <c r="C92" s="4"/>
      <c r="F92" s="8"/>
      <c r="G92" s="6">
        <f t="shared" si="16"/>
        <v>0</v>
      </c>
      <c r="H92" s="6">
        <f t="shared" si="18"/>
        <v>0</v>
      </c>
    </row>
    <row r="93" spans="2:17">
      <c r="C93" s="4" t="s">
        <v>29</v>
      </c>
      <c r="D93"/>
      <c r="G93" s="6">
        <f t="shared" si="16"/>
        <v>0</v>
      </c>
      <c r="H93" s="6">
        <f t="shared" si="18"/>
        <v>0</v>
      </c>
    </row>
    <row r="94" spans="2:17">
      <c r="C94" s="4" t="s">
        <v>30</v>
      </c>
      <c r="D94"/>
      <c r="G94" s="6">
        <f t="shared" si="16"/>
        <v>0</v>
      </c>
      <c r="H94" s="6">
        <f t="shared" si="18"/>
        <v>0</v>
      </c>
    </row>
    <row r="95" spans="2:17">
      <c r="B95" s="76">
        <v>90373</v>
      </c>
      <c r="C95" t="s">
        <v>33</v>
      </c>
      <c r="D95" t="s">
        <v>6</v>
      </c>
      <c r="E95">
        <v>2</v>
      </c>
      <c r="F95">
        <v>12</v>
      </c>
      <c r="G95" s="6">
        <f t="shared" si="16"/>
        <v>24</v>
      </c>
      <c r="H95" s="6">
        <f t="shared" si="18"/>
        <v>31.200000000000003</v>
      </c>
    </row>
    <row r="96" spans="2:17">
      <c r="C96" s="4"/>
      <c r="D96"/>
      <c r="G96" s="6">
        <f t="shared" si="16"/>
        <v>0</v>
      </c>
      <c r="H96" s="6">
        <f t="shared" si="18"/>
        <v>0</v>
      </c>
    </row>
    <row r="97" spans="2:8">
      <c r="C97" s="4" t="s">
        <v>107</v>
      </c>
      <c r="D97"/>
      <c r="G97" s="6">
        <f t="shared" si="16"/>
        <v>0</v>
      </c>
      <c r="H97" s="6">
        <f t="shared" si="18"/>
        <v>0</v>
      </c>
    </row>
    <row r="98" spans="2:8">
      <c r="B98" s="73">
        <v>89380</v>
      </c>
      <c r="C98" s="4" t="s">
        <v>90</v>
      </c>
      <c r="D98" t="s">
        <v>11</v>
      </c>
      <c r="E98" s="8">
        <v>1</v>
      </c>
      <c r="F98" s="4">
        <v>10</v>
      </c>
      <c r="G98" s="6">
        <f t="shared" si="16"/>
        <v>10</v>
      </c>
      <c r="H98" s="6">
        <f t="shared" si="18"/>
        <v>13</v>
      </c>
    </row>
    <row r="99" spans="2:8">
      <c r="C99" s="4" t="s">
        <v>34</v>
      </c>
      <c r="D99"/>
      <c r="G99" s="6">
        <f t="shared" si="16"/>
        <v>0</v>
      </c>
      <c r="H99" s="6">
        <f t="shared" si="18"/>
        <v>0</v>
      </c>
    </row>
    <row r="100" spans="2:8">
      <c r="B100" s="73">
        <v>89362</v>
      </c>
      <c r="C100" s="4" t="s">
        <v>35</v>
      </c>
      <c r="D100" t="s">
        <v>1</v>
      </c>
      <c r="E100" s="8">
        <v>4</v>
      </c>
      <c r="F100" s="4">
        <v>7.1</v>
      </c>
      <c r="G100" s="6">
        <f t="shared" si="16"/>
        <v>28.4</v>
      </c>
      <c r="H100" s="6">
        <f t="shared" si="18"/>
        <v>36.92</v>
      </c>
    </row>
    <row r="101" spans="2:8">
      <c r="C101" s="4" t="s">
        <v>36</v>
      </c>
      <c r="D101"/>
      <c r="G101" s="6">
        <f t="shared" si="16"/>
        <v>0</v>
      </c>
      <c r="H101" s="6">
        <f t="shared" si="18"/>
        <v>0</v>
      </c>
    </row>
    <row r="102" spans="2:8">
      <c r="B102" s="57">
        <v>94648</v>
      </c>
      <c r="C102" s="4" t="s">
        <v>35</v>
      </c>
      <c r="D102" t="s">
        <v>135</v>
      </c>
      <c r="E102" s="8">
        <v>6</v>
      </c>
      <c r="F102" s="4">
        <v>7.45</v>
      </c>
      <c r="G102" s="6">
        <f t="shared" si="16"/>
        <v>44.7</v>
      </c>
      <c r="H102" s="6">
        <f t="shared" si="18"/>
        <v>58.110000000000007</v>
      </c>
    </row>
    <row r="103" spans="2:8">
      <c r="B103" s="73">
        <v>94651</v>
      </c>
      <c r="C103" s="4" t="s">
        <v>10</v>
      </c>
      <c r="D103" t="s">
        <v>136</v>
      </c>
      <c r="E103" s="8">
        <v>12</v>
      </c>
      <c r="F103" s="4">
        <v>16.5</v>
      </c>
      <c r="G103" s="6">
        <f t="shared" si="16"/>
        <v>198</v>
      </c>
      <c r="H103" s="6">
        <f t="shared" si="18"/>
        <v>257.40000000000003</v>
      </c>
    </row>
    <row r="104" spans="2:8">
      <c r="C104" s="4" t="s">
        <v>37</v>
      </c>
      <c r="D104"/>
      <c r="G104" s="6">
        <f t="shared" si="16"/>
        <v>0</v>
      </c>
      <c r="H104" s="6">
        <f t="shared" si="18"/>
        <v>0</v>
      </c>
    </row>
    <row r="105" spans="2:8">
      <c r="B105" s="73">
        <v>89398</v>
      </c>
      <c r="C105" s="4" t="s">
        <v>10</v>
      </c>
      <c r="D105" t="s">
        <v>11</v>
      </c>
      <c r="E105" s="8">
        <v>1</v>
      </c>
      <c r="F105" s="4">
        <v>16</v>
      </c>
      <c r="G105" s="6">
        <f t="shared" si="16"/>
        <v>16</v>
      </c>
      <c r="H105" s="6">
        <f t="shared" si="18"/>
        <v>20.8</v>
      </c>
    </row>
    <row r="106" spans="2:8">
      <c r="C106" s="4" t="s">
        <v>38</v>
      </c>
      <c r="D106"/>
      <c r="G106" s="6">
        <f t="shared" si="16"/>
        <v>0</v>
      </c>
      <c r="H106" s="6">
        <f t="shared" si="18"/>
        <v>0</v>
      </c>
    </row>
    <row r="107" spans="2:8">
      <c r="C107" s="4" t="s">
        <v>39</v>
      </c>
      <c r="D107"/>
      <c r="G107" s="6">
        <f t="shared" si="16"/>
        <v>0</v>
      </c>
      <c r="H107" s="6">
        <f t="shared" si="18"/>
        <v>0</v>
      </c>
    </row>
    <row r="108" spans="2:8">
      <c r="B108" s="73">
        <v>89364</v>
      </c>
      <c r="C108" s="4" t="s">
        <v>40</v>
      </c>
      <c r="D108" t="s">
        <v>6</v>
      </c>
      <c r="E108" s="8">
        <v>2</v>
      </c>
      <c r="F108" s="4">
        <v>9</v>
      </c>
      <c r="G108" s="6">
        <f t="shared" si="16"/>
        <v>18</v>
      </c>
      <c r="H108" s="6">
        <f t="shared" si="18"/>
        <v>23.400000000000002</v>
      </c>
    </row>
    <row r="109" spans="2:8">
      <c r="C109" s="4" t="s">
        <v>137</v>
      </c>
      <c r="D109"/>
      <c r="G109" s="6">
        <f t="shared" si="16"/>
        <v>0</v>
      </c>
      <c r="H109" s="6">
        <f t="shared" si="18"/>
        <v>0</v>
      </c>
    </row>
    <row r="110" spans="2:8">
      <c r="B110" s="73">
        <v>90354</v>
      </c>
      <c r="C110" s="4" t="s">
        <v>26</v>
      </c>
      <c r="D110" t="s">
        <v>11</v>
      </c>
      <c r="E110" s="8">
        <v>1</v>
      </c>
      <c r="F110" s="4">
        <v>12</v>
      </c>
      <c r="G110" s="6">
        <f t="shared" si="16"/>
        <v>12</v>
      </c>
      <c r="H110" s="6">
        <f t="shared" si="18"/>
        <v>15.600000000000001</v>
      </c>
    </row>
    <row r="111" spans="2:8">
      <c r="C111" s="4" t="s">
        <v>41</v>
      </c>
      <c r="D111"/>
      <c r="G111" s="6">
        <f t="shared" si="16"/>
        <v>0</v>
      </c>
      <c r="H111" s="6">
        <f t="shared" si="18"/>
        <v>0</v>
      </c>
    </row>
    <row r="112" spans="2:8">
      <c r="B112" s="73">
        <v>90374</v>
      </c>
      <c r="C112" s="4" t="s">
        <v>42</v>
      </c>
      <c r="D112" t="s">
        <v>11</v>
      </c>
      <c r="E112" s="8">
        <v>2</v>
      </c>
      <c r="F112" s="4">
        <v>17</v>
      </c>
      <c r="G112" s="6">
        <f t="shared" si="16"/>
        <v>34</v>
      </c>
      <c r="H112" s="6">
        <f t="shared" si="18"/>
        <v>44.2</v>
      </c>
    </row>
    <row r="113" spans="3:8">
      <c r="C113" s="4"/>
      <c r="D113"/>
      <c r="G113" s="6">
        <f t="shared" si="16"/>
        <v>0</v>
      </c>
      <c r="H113" s="6">
        <f t="shared" si="18"/>
        <v>0</v>
      </c>
    </row>
    <row r="114" spans="3:8">
      <c r="C114" s="4"/>
      <c r="D114"/>
      <c r="G114" s="6">
        <f t="shared" si="16"/>
        <v>0</v>
      </c>
      <c r="H114" s="6">
        <f t="shared" si="18"/>
        <v>0</v>
      </c>
    </row>
    <row r="115" spans="3:8">
      <c r="C115" s="4"/>
      <c r="D115"/>
    </row>
    <row r="116" spans="3:8">
      <c r="C116" s="4"/>
      <c r="D116"/>
    </row>
    <row r="117" spans="3:8">
      <c r="C117" s="4"/>
      <c r="D117"/>
    </row>
    <row r="118" spans="3:8">
      <c r="C118" s="4"/>
      <c r="D118"/>
    </row>
    <row r="119" spans="3:8">
      <c r="C119" s="4"/>
      <c r="D119"/>
    </row>
    <row r="120" spans="3:8">
      <c r="C120" s="4"/>
      <c r="D120"/>
    </row>
    <row r="121" spans="3:8">
      <c r="C121" s="4"/>
      <c r="D121"/>
    </row>
    <row r="122" spans="3:8">
      <c r="C122" s="4"/>
      <c r="D122"/>
    </row>
    <row r="123" spans="3:8">
      <c r="C123" s="4"/>
      <c r="D123"/>
    </row>
    <row r="124" spans="3:8">
      <c r="C124" s="4"/>
      <c r="D124"/>
    </row>
    <row r="125" spans="3:8">
      <c r="C125" s="4"/>
      <c r="D125"/>
    </row>
    <row r="126" spans="3:8">
      <c r="C126" s="4"/>
      <c r="D126"/>
    </row>
    <row r="127" spans="3:8">
      <c r="C127" s="4"/>
      <c r="D127"/>
    </row>
    <row r="128" spans="3:8">
      <c r="C128" s="4"/>
      <c r="D128"/>
    </row>
    <row r="129" spans="3:4">
      <c r="C129" s="4"/>
      <c r="D129"/>
    </row>
    <row r="130" spans="3:4">
      <c r="C130" s="4"/>
      <c r="D130"/>
    </row>
    <row r="131" spans="3:4">
      <c r="C131" s="4"/>
      <c r="D131"/>
    </row>
    <row r="132" spans="3:4">
      <c r="C132" s="4"/>
      <c r="D132"/>
    </row>
    <row r="133" spans="3:4">
      <c r="C133" s="4"/>
      <c r="D133"/>
    </row>
    <row r="134" spans="3:4">
      <c r="C134" s="4"/>
      <c r="D134"/>
    </row>
    <row r="135" spans="3:4">
      <c r="C135" s="4"/>
      <c r="D135"/>
    </row>
    <row r="136" spans="3:4">
      <c r="C136" s="4"/>
      <c r="D136"/>
    </row>
    <row r="137" spans="3:4">
      <c r="C137" s="4"/>
      <c r="D137"/>
    </row>
    <row r="138" spans="3:4">
      <c r="C138" s="4"/>
      <c r="D138"/>
    </row>
    <row r="139" spans="3:4">
      <c r="C139" s="4"/>
      <c r="D139"/>
    </row>
    <row r="140" spans="3:4">
      <c r="C140" s="4"/>
      <c r="D140"/>
    </row>
    <row r="141" spans="3:4">
      <c r="C141" s="4"/>
      <c r="D141"/>
    </row>
    <row r="142" spans="3:4">
      <c r="C142" s="4"/>
      <c r="D142"/>
    </row>
    <row r="143" spans="3:4">
      <c r="C143" s="4"/>
      <c r="D143"/>
    </row>
    <row r="144" spans="3:4">
      <c r="C144" s="4"/>
      <c r="D144"/>
    </row>
    <row r="145" spans="3:4">
      <c r="C145" s="4"/>
      <c r="D145"/>
    </row>
    <row r="146" spans="3:4">
      <c r="C146" s="4"/>
      <c r="D146"/>
    </row>
  </sheetData>
  <mergeCells count="1">
    <mergeCell ref="G15:H15"/>
  </mergeCells>
  <printOptions gridLines="1"/>
  <pageMargins left="0.51181102362204722" right="0.51181102362204722" top="0.78740157480314965" bottom="0.78740157480314965" header="0.31496062992125984" footer="0.31496062992125984"/>
  <pageSetup paperSize="9" scale="80" orientation="landscape" r:id="rId1"/>
  <headerFooter>
    <oddHeader>&amp;R&amp;A</oddHeader>
    <oddFooter>&amp;C&amp;F&amp;A&amp;R&amp;P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Q136"/>
  <sheetViews>
    <sheetView topLeftCell="A31" zoomScaleNormal="100" workbookViewId="0">
      <selection activeCell="C14" sqref="C14"/>
    </sheetView>
  </sheetViews>
  <sheetFormatPr defaultRowHeight="15"/>
  <cols>
    <col min="1" max="1" width="9.140625" style="22"/>
    <col min="2" max="2" width="9.140625" style="23"/>
    <col min="3" max="3" width="73.28515625" style="26" customWidth="1"/>
    <col min="4" max="4" width="9.140625" style="23"/>
    <col min="5" max="5" width="9.140625" style="24"/>
    <col min="6" max="6" width="9.5703125" style="25" bestFit="1" customWidth="1"/>
    <col min="7" max="8" width="12.140625" style="25" bestFit="1" customWidth="1"/>
    <col min="9" max="9" width="16" style="25" customWidth="1"/>
    <col min="10" max="10" width="19.42578125" style="47" customWidth="1"/>
    <col min="11" max="11" width="13.28515625" style="26" bestFit="1" customWidth="1"/>
    <col min="12" max="16384" width="9.140625" style="26"/>
  </cols>
  <sheetData>
    <row r="1" spans="1:11">
      <c r="A1" s="41"/>
      <c r="B1" s="42"/>
      <c r="C1" s="118" t="s">
        <v>197</v>
      </c>
      <c r="D1" s="42"/>
      <c r="E1" s="43"/>
      <c r="F1" s="44"/>
      <c r="G1" s="44"/>
      <c r="H1" s="44"/>
      <c r="I1" s="119">
        <f>I16</f>
        <v>24741.882100000003</v>
      </c>
    </row>
    <row r="2" spans="1:11">
      <c r="A2" s="45" t="s">
        <v>86</v>
      </c>
      <c r="B2" s="42"/>
      <c r="C2" s="46" t="s">
        <v>173</v>
      </c>
      <c r="D2" s="42"/>
      <c r="E2" s="43"/>
      <c r="F2" s="44"/>
      <c r="G2" s="44"/>
      <c r="H2" s="44"/>
      <c r="I2" s="44"/>
    </row>
    <row r="3" spans="1:11">
      <c r="A3" s="45"/>
      <c r="B3" s="42"/>
      <c r="C3" s="46" t="s">
        <v>174</v>
      </c>
      <c r="D3" s="42"/>
      <c r="E3" s="43"/>
      <c r="F3" s="44"/>
      <c r="G3" s="44"/>
      <c r="H3" s="44"/>
      <c r="I3" s="44"/>
    </row>
    <row r="4" spans="1:11">
      <c r="A4" s="45"/>
      <c r="B4" s="42"/>
      <c r="C4" s="46" t="s">
        <v>175</v>
      </c>
      <c r="D4" s="42"/>
      <c r="E4" s="43"/>
      <c r="F4" s="44"/>
      <c r="G4" s="44"/>
      <c r="H4" s="44"/>
      <c r="I4" s="44"/>
    </row>
    <row r="5" spans="1:11">
      <c r="A5" s="45"/>
      <c r="B5" s="42"/>
      <c r="C5" s="46" t="s">
        <v>199</v>
      </c>
      <c r="D5" s="42"/>
      <c r="E5" s="43"/>
      <c r="F5" s="44"/>
      <c r="G5" s="44"/>
      <c r="H5" s="44"/>
      <c r="I5" s="44"/>
    </row>
    <row r="6" spans="1:11">
      <c r="A6" s="45"/>
      <c r="B6" s="42"/>
      <c r="C6" s="46" t="s">
        <v>148</v>
      </c>
      <c r="D6" s="42"/>
      <c r="E6" s="43"/>
      <c r="F6" s="44"/>
      <c r="G6" s="44"/>
      <c r="H6" s="44"/>
      <c r="I6" s="44"/>
    </row>
    <row r="7" spans="1:11">
      <c r="A7" s="45"/>
      <c r="B7" s="42"/>
      <c r="C7" s="46" t="s">
        <v>176</v>
      </c>
      <c r="D7" s="42"/>
      <c r="E7" s="43"/>
      <c r="F7" s="44"/>
      <c r="G7" s="44"/>
      <c r="H7" s="44"/>
      <c r="I7" s="44"/>
    </row>
    <row r="8" spans="1:11">
      <c r="A8" s="45"/>
      <c r="B8" s="42"/>
      <c r="C8" s="46" t="s">
        <v>181</v>
      </c>
      <c r="D8" s="42"/>
      <c r="E8" s="43"/>
      <c r="F8" s="44"/>
      <c r="G8" s="44"/>
      <c r="H8" s="44"/>
      <c r="I8" s="44"/>
    </row>
    <row r="9" spans="1:11">
      <c r="A9" s="45"/>
      <c r="B9" s="42"/>
      <c r="C9" s="46" t="s">
        <v>177</v>
      </c>
      <c r="D9" s="42"/>
      <c r="E9" s="43"/>
      <c r="F9" s="44"/>
      <c r="G9" s="44"/>
      <c r="H9" s="44"/>
      <c r="I9" s="44"/>
    </row>
    <row r="10" spans="1:11">
      <c r="A10" s="45"/>
      <c r="B10" s="42"/>
      <c r="C10" s="46" t="s">
        <v>178</v>
      </c>
      <c r="D10" s="42"/>
      <c r="E10" s="43"/>
      <c r="F10" s="44"/>
      <c r="G10" s="44"/>
      <c r="H10" s="44"/>
      <c r="I10" s="44"/>
    </row>
    <row r="11" spans="1:11">
      <c r="A11" s="45"/>
      <c r="B11" s="42"/>
      <c r="C11" s="46" t="s">
        <v>182</v>
      </c>
      <c r="D11" s="42"/>
      <c r="E11" s="43"/>
      <c r="F11" s="44"/>
      <c r="G11" s="44"/>
      <c r="H11" s="44"/>
      <c r="I11" s="44"/>
    </row>
    <row r="12" spans="1:11">
      <c r="A12" s="45"/>
      <c r="B12" s="42"/>
      <c r="C12" s="46" t="s">
        <v>179</v>
      </c>
      <c r="D12" s="42"/>
      <c r="E12" s="43"/>
      <c r="F12" s="44"/>
      <c r="G12" s="44"/>
      <c r="H12" s="44"/>
      <c r="I12" s="44"/>
    </row>
    <row r="13" spans="1:11">
      <c r="A13" s="45"/>
      <c r="B13" s="42"/>
      <c r="C13" s="39" t="s">
        <v>180</v>
      </c>
      <c r="D13" s="42"/>
      <c r="E13" s="43"/>
      <c r="F13" s="44"/>
      <c r="G13" s="44"/>
      <c r="H13" s="44"/>
      <c r="I13" s="44"/>
    </row>
    <row r="14" spans="1:11">
      <c r="A14" s="45"/>
      <c r="B14" s="42"/>
      <c r="C14" s="47" t="s">
        <v>198</v>
      </c>
      <c r="D14" s="42"/>
      <c r="E14" s="43"/>
      <c r="F14" s="44"/>
      <c r="G14" s="44"/>
      <c r="H14" s="44"/>
      <c r="I14" s="44"/>
    </row>
    <row r="15" spans="1:11">
      <c r="A15" s="134"/>
      <c r="B15" s="135"/>
      <c r="C15" s="136"/>
      <c r="D15" s="135"/>
      <c r="E15" s="137"/>
      <c r="F15" s="138"/>
      <c r="G15" s="138"/>
      <c r="H15" s="138" t="s">
        <v>54</v>
      </c>
      <c r="I15" s="139">
        <v>0.3</v>
      </c>
    </row>
    <row r="16" spans="1:11">
      <c r="A16" s="140"/>
      <c r="B16" s="141"/>
      <c r="C16" s="142"/>
      <c r="D16" s="141"/>
      <c r="E16" s="143"/>
      <c r="F16" s="144"/>
      <c r="G16" s="144" t="s">
        <v>85</v>
      </c>
      <c r="H16" s="144"/>
      <c r="I16" s="145">
        <f>SUM(H21:H61)</f>
        <v>24741.882100000003</v>
      </c>
      <c r="J16" s="120"/>
      <c r="K16" s="27"/>
    </row>
    <row r="17" spans="1:10">
      <c r="A17" s="140"/>
      <c r="B17" s="141"/>
      <c r="C17" s="142"/>
      <c r="D17" s="141"/>
      <c r="E17" s="143"/>
      <c r="F17" s="144"/>
      <c r="G17" s="355" t="s">
        <v>49</v>
      </c>
      <c r="H17" s="355"/>
      <c r="I17" s="145" t="s">
        <v>50</v>
      </c>
      <c r="J17" s="121"/>
    </row>
    <row r="18" spans="1:10">
      <c r="A18" s="140" t="s">
        <v>43</v>
      </c>
      <c r="B18" s="141" t="s">
        <v>44</v>
      </c>
      <c r="C18" s="142" t="s">
        <v>45</v>
      </c>
      <c r="D18" s="141" t="s">
        <v>68</v>
      </c>
      <c r="E18" s="143" t="s">
        <v>69</v>
      </c>
      <c r="F18" s="144" t="s">
        <v>46</v>
      </c>
      <c r="G18" s="144" t="s">
        <v>47</v>
      </c>
      <c r="H18" s="144" t="s">
        <v>48</v>
      </c>
      <c r="I18" s="145"/>
    </row>
    <row r="19" spans="1:10">
      <c r="A19" s="140"/>
      <c r="B19" s="141"/>
      <c r="C19" s="142"/>
      <c r="D19" s="141"/>
      <c r="E19" s="143"/>
      <c r="F19" s="144"/>
      <c r="G19" s="144"/>
      <c r="H19" s="144"/>
      <c r="I19" s="145"/>
    </row>
    <row r="20" spans="1:10">
      <c r="A20" s="140">
        <v>1</v>
      </c>
      <c r="B20" s="141"/>
      <c r="C20" s="142" t="s">
        <v>51</v>
      </c>
      <c r="D20" s="141"/>
      <c r="E20" s="143"/>
      <c r="F20" s="144"/>
      <c r="G20" s="144"/>
      <c r="H20" s="144"/>
      <c r="I20" s="145">
        <f>SUM(H21:H24)</f>
        <v>5550.1972500000011</v>
      </c>
      <c r="J20" s="120"/>
    </row>
    <row r="21" spans="1:10">
      <c r="A21" s="146" t="s">
        <v>52</v>
      </c>
      <c r="B21" s="141">
        <v>85333</v>
      </c>
      <c r="C21" s="142" t="s">
        <v>55</v>
      </c>
      <c r="D21" s="141" t="s">
        <v>75</v>
      </c>
      <c r="E21" s="143">
        <v>8</v>
      </c>
      <c r="F21" s="144">
        <v>18.45</v>
      </c>
      <c r="G21" s="144">
        <f>F21*E21</f>
        <v>147.6</v>
      </c>
      <c r="H21" s="144">
        <f>G21*(1+$I$15)</f>
        <v>191.88</v>
      </c>
      <c r="I21" s="145"/>
    </row>
    <row r="22" spans="1:10">
      <c r="A22" s="146" t="s">
        <v>59</v>
      </c>
      <c r="B22" s="141">
        <v>72215</v>
      </c>
      <c r="C22" s="142" t="s">
        <v>172</v>
      </c>
      <c r="D22" s="141" t="s">
        <v>56</v>
      </c>
      <c r="E22" s="143">
        <f>0.5*0.15*2</f>
        <v>0.15</v>
      </c>
      <c r="F22" s="144">
        <v>40.549999999999997</v>
      </c>
      <c r="G22" s="144">
        <f>F22*E22</f>
        <v>6.0824999999999996</v>
      </c>
      <c r="H22" s="144">
        <f>G22*(1+$I$15)</f>
        <v>7.9072499999999994</v>
      </c>
      <c r="I22" s="145"/>
    </row>
    <row r="23" spans="1:10">
      <c r="A23" s="146" t="s">
        <v>60</v>
      </c>
      <c r="B23" s="141">
        <v>85406</v>
      </c>
      <c r="C23" s="142" t="s">
        <v>58</v>
      </c>
      <c r="D23" s="141" t="s">
        <v>57</v>
      </c>
      <c r="E23" s="143">
        <v>70</v>
      </c>
      <c r="F23" s="144">
        <v>45.73</v>
      </c>
      <c r="G23" s="144">
        <f t="shared" ref="G23:G24" si="0">F23*E23</f>
        <v>3201.1</v>
      </c>
      <c r="H23" s="144">
        <f t="shared" ref="H23:H24" si="1">G23*(1+$I$15)</f>
        <v>4161.43</v>
      </c>
      <c r="I23" s="145"/>
    </row>
    <row r="24" spans="1:10">
      <c r="A24" s="146" t="s">
        <v>61</v>
      </c>
      <c r="B24" s="141">
        <v>85406</v>
      </c>
      <c r="C24" s="142" t="s">
        <v>110</v>
      </c>
      <c r="D24" s="141" t="s">
        <v>57</v>
      </c>
      <c r="E24" s="143">
        <v>20</v>
      </c>
      <c r="F24" s="144">
        <v>45.73</v>
      </c>
      <c r="G24" s="144">
        <f t="shared" si="0"/>
        <v>914.59999999999991</v>
      </c>
      <c r="H24" s="144">
        <f t="shared" si="1"/>
        <v>1188.98</v>
      </c>
      <c r="I24" s="145"/>
    </row>
    <row r="25" spans="1:10" ht="15" customHeight="1">
      <c r="A25" s="140"/>
      <c r="B25" s="141"/>
      <c r="C25" s="142"/>
      <c r="D25" s="141"/>
      <c r="E25" s="143"/>
      <c r="F25" s="144"/>
      <c r="G25" s="144"/>
      <c r="H25" s="144"/>
      <c r="I25" s="145"/>
    </row>
    <row r="26" spans="1:10" ht="15" customHeight="1">
      <c r="A26" s="140">
        <v>2</v>
      </c>
      <c r="B26" s="141"/>
      <c r="C26" s="142" t="s">
        <v>191</v>
      </c>
      <c r="D26" s="141"/>
      <c r="E26" s="143"/>
      <c r="F26" s="144"/>
      <c r="G26" s="144"/>
      <c r="H26" s="144"/>
      <c r="I26" s="145"/>
    </row>
    <row r="27" spans="1:10" ht="33" customHeight="1">
      <c r="A27" s="146" t="s">
        <v>193</v>
      </c>
      <c r="B27" s="141">
        <v>89043</v>
      </c>
      <c r="C27" s="147" t="s">
        <v>192</v>
      </c>
      <c r="D27" s="141" t="s">
        <v>57</v>
      </c>
      <c r="E27" s="143">
        <v>1.65</v>
      </c>
      <c r="F27" s="148">
        <v>60.63</v>
      </c>
      <c r="G27" s="148">
        <f t="shared" ref="G27" si="2">F27*E27</f>
        <v>100.0395</v>
      </c>
      <c r="H27" s="148">
        <f t="shared" ref="H27" si="3">G27*(1+$I$15)</f>
        <v>130.05135000000001</v>
      </c>
      <c r="I27" s="145">
        <f>H27</f>
        <v>130.05135000000001</v>
      </c>
    </row>
    <row r="28" spans="1:10" ht="15" customHeight="1">
      <c r="A28" s="140"/>
      <c r="B28" s="141"/>
      <c r="C28" s="142"/>
      <c r="D28" s="141"/>
      <c r="E28" s="143"/>
      <c r="F28" s="144"/>
      <c r="G28" s="144"/>
      <c r="H28" s="144"/>
      <c r="I28" s="145"/>
    </row>
    <row r="29" spans="1:10">
      <c r="A29" s="140">
        <v>3</v>
      </c>
      <c r="B29" s="141"/>
      <c r="C29" s="142" t="s">
        <v>63</v>
      </c>
      <c r="D29" s="141"/>
      <c r="E29" s="143"/>
      <c r="F29" s="144"/>
      <c r="G29" s="144"/>
      <c r="H29" s="144"/>
      <c r="I29" s="145"/>
    </row>
    <row r="30" spans="1:10">
      <c r="A30" s="140"/>
      <c r="B30" s="141" t="s">
        <v>95</v>
      </c>
      <c r="C30" s="142" t="s">
        <v>65</v>
      </c>
      <c r="D30" s="141"/>
      <c r="E30" s="143"/>
      <c r="F30" s="144"/>
      <c r="G30" s="144"/>
      <c r="H30" s="144">
        <f>I30</f>
        <v>864.68200000000013</v>
      </c>
      <c r="I30" s="145">
        <f>G82</f>
        <v>864.68200000000013</v>
      </c>
    </row>
    <row r="31" spans="1:10">
      <c r="A31" s="140"/>
      <c r="B31" s="141"/>
      <c r="C31" s="142"/>
      <c r="D31" s="141"/>
      <c r="E31" s="143"/>
      <c r="F31" s="144"/>
      <c r="G31" s="144"/>
      <c r="H31" s="144"/>
      <c r="I31" s="145"/>
    </row>
    <row r="32" spans="1:10">
      <c r="A32" s="140">
        <v>4</v>
      </c>
      <c r="B32" s="141"/>
      <c r="C32" s="142" t="s">
        <v>185</v>
      </c>
      <c r="D32" s="141"/>
      <c r="E32" s="143"/>
      <c r="F32" s="144"/>
      <c r="G32" s="144"/>
      <c r="H32" s="144"/>
      <c r="I32" s="145"/>
    </row>
    <row r="33" spans="1:11" ht="15" customHeight="1">
      <c r="A33" s="140"/>
      <c r="B33" s="141" t="s">
        <v>94</v>
      </c>
      <c r="C33" s="142" t="s">
        <v>64</v>
      </c>
      <c r="D33" s="141"/>
      <c r="E33" s="143"/>
      <c r="F33" s="144"/>
      <c r="G33" s="144"/>
      <c r="H33" s="144">
        <f>I33</f>
        <v>286</v>
      </c>
      <c r="I33" s="145">
        <f>G67</f>
        <v>286</v>
      </c>
    </row>
    <row r="34" spans="1:11" ht="15" customHeight="1">
      <c r="A34" s="140"/>
      <c r="B34" s="141"/>
      <c r="C34" s="142"/>
      <c r="D34" s="141"/>
      <c r="E34" s="143"/>
      <c r="F34" s="144"/>
      <c r="G34" s="144"/>
      <c r="H34" s="144"/>
      <c r="I34" s="145"/>
    </row>
    <row r="35" spans="1:11">
      <c r="A35" s="140">
        <v>5</v>
      </c>
      <c r="B35" s="141"/>
      <c r="C35" s="142" t="s">
        <v>66</v>
      </c>
      <c r="D35" s="141"/>
      <c r="E35" s="143"/>
      <c r="F35" s="144"/>
      <c r="G35" s="144"/>
      <c r="H35" s="144"/>
      <c r="I35" s="145">
        <f>SUM(H36:H40)</f>
        <v>5974.9040000000005</v>
      </c>
      <c r="J35" s="120"/>
    </row>
    <row r="36" spans="1:11" ht="15" customHeight="1">
      <c r="A36" s="140"/>
      <c r="B36" s="141"/>
      <c r="C36" s="142" t="s">
        <v>67</v>
      </c>
      <c r="D36" s="141"/>
      <c r="E36" s="143"/>
      <c r="F36" s="144"/>
      <c r="G36" s="144"/>
      <c r="H36" s="144"/>
      <c r="I36" s="145"/>
    </row>
    <row r="37" spans="1:11" ht="45">
      <c r="A37" s="140" t="s">
        <v>161</v>
      </c>
      <c r="B37" s="7">
        <v>87273</v>
      </c>
      <c r="C37" s="2" t="s">
        <v>150</v>
      </c>
      <c r="D37" s="141" t="s">
        <v>57</v>
      </c>
      <c r="E37" s="143">
        <v>81</v>
      </c>
      <c r="F37" s="6">
        <v>42.53</v>
      </c>
      <c r="G37" s="148">
        <f t="shared" ref="G37" si="4">F37*E37</f>
        <v>3444.9300000000003</v>
      </c>
      <c r="H37" s="148">
        <f>G37*(1+$I$15)</f>
        <v>4478.4090000000006</v>
      </c>
      <c r="I37" s="145"/>
    </row>
    <row r="38" spans="1:11" ht="15" customHeight="1">
      <c r="A38" s="140"/>
      <c r="B38" s="141"/>
      <c r="C38" s="142" t="s">
        <v>87</v>
      </c>
      <c r="D38" s="141"/>
      <c r="E38" s="143"/>
      <c r="F38" s="144"/>
      <c r="G38" s="144"/>
      <c r="H38" s="144"/>
      <c r="I38" s="145"/>
      <c r="K38" s="26">
        <f>J37+K37</f>
        <v>0</v>
      </c>
    </row>
    <row r="39" spans="1:11" ht="30">
      <c r="A39" s="140" t="s">
        <v>162</v>
      </c>
      <c r="B39" s="141">
        <v>88470</v>
      </c>
      <c r="C39" s="147" t="s">
        <v>70</v>
      </c>
      <c r="D39" s="141" t="s">
        <v>57</v>
      </c>
      <c r="E39" s="143">
        <v>23</v>
      </c>
      <c r="F39" s="148">
        <v>16.850000000000001</v>
      </c>
      <c r="G39" s="148">
        <f t="shared" ref="G39:G40" si="5">F39*E39</f>
        <v>387.55</v>
      </c>
      <c r="H39" s="148">
        <f>G39*(1+$I$15)</f>
        <v>503.81500000000005</v>
      </c>
      <c r="I39" s="145"/>
    </row>
    <row r="40" spans="1:11" ht="45">
      <c r="A40" s="140" t="s">
        <v>163</v>
      </c>
      <c r="B40" s="7">
        <v>87250</v>
      </c>
      <c r="C40" s="2" t="s">
        <v>149</v>
      </c>
      <c r="D40" s="141" t="s">
        <v>57</v>
      </c>
      <c r="E40" s="143">
        <v>23</v>
      </c>
      <c r="F40" s="6">
        <v>33.200000000000003</v>
      </c>
      <c r="G40" s="148">
        <f t="shared" si="5"/>
        <v>763.6</v>
      </c>
      <c r="H40" s="148">
        <f>G40*(1+$I$15)</f>
        <v>992.68000000000006</v>
      </c>
      <c r="I40" s="145"/>
    </row>
    <row r="41" spans="1:11">
      <c r="A41" s="140"/>
      <c r="B41" s="141"/>
      <c r="C41" s="147"/>
      <c r="D41" s="141"/>
      <c r="E41" s="143"/>
      <c r="F41" s="148"/>
      <c r="G41" s="148"/>
      <c r="H41" s="148"/>
      <c r="I41" s="145"/>
    </row>
    <row r="42" spans="1:11" ht="15" customHeight="1">
      <c r="A42" s="140">
        <v>6</v>
      </c>
      <c r="B42" s="141"/>
      <c r="C42" s="147" t="s">
        <v>79</v>
      </c>
      <c r="D42" s="141"/>
      <c r="E42" s="143"/>
      <c r="F42" s="148"/>
      <c r="G42" s="148"/>
      <c r="H42" s="148"/>
      <c r="I42" s="145">
        <f>SUM(H43:H46)</f>
        <v>6548.1975000000002</v>
      </c>
      <c r="J42" s="120"/>
    </row>
    <row r="43" spans="1:11" ht="41.25" customHeight="1">
      <c r="A43" s="140" t="s">
        <v>164</v>
      </c>
      <c r="B43" s="147" t="s">
        <v>78</v>
      </c>
      <c r="C43" s="149" t="s">
        <v>187</v>
      </c>
      <c r="D43" s="141" t="s">
        <v>57</v>
      </c>
      <c r="E43" s="143">
        <f>1.15*2</f>
        <v>2.2999999999999998</v>
      </c>
      <c r="F43" s="148">
        <v>455.25</v>
      </c>
      <c r="G43" s="148">
        <f t="shared" ref="G43" si="6">F43*E43</f>
        <v>1047.0749999999998</v>
      </c>
      <c r="H43" s="148">
        <f>G43*(1+$I$15)</f>
        <v>1361.1974999999998</v>
      </c>
      <c r="I43" s="145"/>
    </row>
    <row r="44" spans="1:11" ht="74.25" customHeight="1">
      <c r="A44" s="140" t="s">
        <v>165</v>
      </c>
      <c r="B44" s="142">
        <v>90843</v>
      </c>
      <c r="C44" s="149" t="s">
        <v>80</v>
      </c>
      <c r="D44" s="141" t="s">
        <v>75</v>
      </c>
      <c r="E44" s="143">
        <v>2</v>
      </c>
      <c r="F44" s="144">
        <v>695</v>
      </c>
      <c r="G44" s="148">
        <f t="shared" ref="G44" si="7">F44*E44</f>
        <v>1390</v>
      </c>
      <c r="H44" s="148">
        <f>G44*(1+$I$15)</f>
        <v>1807</v>
      </c>
      <c r="I44" s="145"/>
    </row>
    <row r="45" spans="1:11">
      <c r="A45" s="140"/>
      <c r="B45" s="141"/>
      <c r="C45" s="142"/>
      <c r="D45" s="141"/>
      <c r="E45" s="143"/>
      <c r="F45" s="144"/>
      <c r="G45" s="144"/>
      <c r="H45" s="144"/>
      <c r="I45" s="145"/>
    </row>
    <row r="46" spans="1:11" ht="60">
      <c r="A46" s="140" t="s">
        <v>166</v>
      </c>
      <c r="B46" s="142">
        <v>90842</v>
      </c>
      <c r="C46" s="147" t="s">
        <v>103</v>
      </c>
      <c r="D46" s="141" t="s">
        <v>75</v>
      </c>
      <c r="E46" s="143">
        <v>4</v>
      </c>
      <c r="F46" s="144">
        <v>650</v>
      </c>
      <c r="G46" s="148">
        <f t="shared" ref="G46" si="8">F46*E46</f>
        <v>2600</v>
      </c>
      <c r="H46" s="148">
        <f>G46*(1+$I$15)</f>
        <v>3380</v>
      </c>
      <c r="I46" s="145"/>
    </row>
    <row r="47" spans="1:11">
      <c r="A47" s="140"/>
      <c r="B47" s="142"/>
      <c r="C47" s="147"/>
      <c r="D47" s="141"/>
      <c r="E47" s="143"/>
      <c r="F47" s="144"/>
      <c r="G47" s="148"/>
      <c r="H47" s="148"/>
      <c r="I47" s="145"/>
    </row>
    <row r="48" spans="1:11">
      <c r="A48" s="140">
        <v>7</v>
      </c>
      <c r="B48" s="141"/>
      <c r="C48" s="147" t="s">
        <v>73</v>
      </c>
      <c r="D48" s="141"/>
      <c r="E48" s="143"/>
      <c r="F48" s="144"/>
      <c r="G48" s="144"/>
      <c r="H48" s="144"/>
      <c r="I48" s="145">
        <f>SUM(H49:H50)</f>
        <v>3899.1550000000002</v>
      </c>
      <c r="J48" s="120"/>
    </row>
    <row r="49" spans="1:9" ht="45">
      <c r="A49" s="140" t="s">
        <v>167</v>
      </c>
      <c r="B49" s="141">
        <v>86932</v>
      </c>
      <c r="C49" s="147" t="s">
        <v>74</v>
      </c>
      <c r="D49" s="141" t="s">
        <v>75</v>
      </c>
      <c r="E49" s="143">
        <v>5</v>
      </c>
      <c r="F49" s="148">
        <v>358.94</v>
      </c>
      <c r="G49" s="148">
        <f t="shared" ref="G49" si="9">F49*E49</f>
        <v>1794.7</v>
      </c>
      <c r="H49" s="148">
        <f>G49*(1+$I$15)</f>
        <v>2333.11</v>
      </c>
      <c r="I49" s="145"/>
    </row>
    <row r="50" spans="1:9" ht="60">
      <c r="A50" s="140" t="s">
        <v>168</v>
      </c>
      <c r="B50" s="150">
        <v>93396</v>
      </c>
      <c r="C50" s="147" t="s">
        <v>201</v>
      </c>
      <c r="D50" s="141" t="s">
        <v>75</v>
      </c>
      <c r="E50" s="143">
        <v>1</v>
      </c>
      <c r="F50" s="148">
        <f>401.55*3</f>
        <v>1204.6500000000001</v>
      </c>
      <c r="G50" s="148">
        <f t="shared" ref="G50" si="10">F50*E50</f>
        <v>1204.6500000000001</v>
      </c>
      <c r="H50" s="148">
        <f>G50*(1+$I$15)</f>
        <v>1566.0450000000001</v>
      </c>
      <c r="I50" s="145"/>
    </row>
    <row r="51" spans="1:9">
      <c r="A51" s="140"/>
      <c r="B51" s="141"/>
      <c r="C51" s="142"/>
      <c r="D51" s="141"/>
      <c r="E51" s="143"/>
      <c r="F51" s="144"/>
      <c r="G51" s="144"/>
      <c r="H51" s="144"/>
      <c r="I51" s="145"/>
    </row>
    <row r="52" spans="1:9">
      <c r="A52" s="140">
        <v>8</v>
      </c>
      <c r="B52" s="141"/>
      <c r="C52" s="147" t="s">
        <v>190</v>
      </c>
      <c r="D52" s="141"/>
      <c r="E52" s="143"/>
      <c r="F52" s="144"/>
      <c r="G52" s="144"/>
      <c r="H52" s="144"/>
      <c r="I52" s="145"/>
    </row>
    <row r="53" spans="1:9" ht="30">
      <c r="A53" s="146" t="s">
        <v>194</v>
      </c>
      <c r="B53" s="141" t="s">
        <v>81</v>
      </c>
      <c r="C53" s="147" t="s">
        <v>188</v>
      </c>
      <c r="D53" s="141" t="s">
        <v>57</v>
      </c>
      <c r="E53" s="143">
        <v>25</v>
      </c>
      <c r="F53" s="144">
        <v>22.25</v>
      </c>
      <c r="G53" s="148">
        <f t="shared" ref="G53:G55" si="11">F53*E53</f>
        <v>556.25</v>
      </c>
      <c r="H53" s="148">
        <f>G53*(1+$I$15)</f>
        <v>723.125</v>
      </c>
      <c r="I53" s="145">
        <f>SUM(H53:H55)</f>
        <v>988.03899999999999</v>
      </c>
    </row>
    <row r="54" spans="1:9" ht="30">
      <c r="A54" s="146" t="s">
        <v>195</v>
      </c>
      <c r="B54" s="141" t="s">
        <v>82</v>
      </c>
      <c r="C54" s="147" t="s">
        <v>189</v>
      </c>
      <c r="D54" s="141" t="s">
        <v>57</v>
      </c>
      <c r="E54" s="143">
        <v>4</v>
      </c>
      <c r="F54" s="144">
        <v>24.22</v>
      </c>
      <c r="G54" s="148">
        <f t="shared" si="11"/>
        <v>96.88</v>
      </c>
      <c r="H54" s="148">
        <f>G54*(1+$I$15)</f>
        <v>125.944</v>
      </c>
      <c r="I54" s="145"/>
    </row>
    <row r="55" spans="1:9" ht="30">
      <c r="A55" s="146" t="s">
        <v>196</v>
      </c>
      <c r="B55" s="93">
        <v>88489</v>
      </c>
      <c r="C55" s="96" t="s">
        <v>151</v>
      </c>
      <c r="D55" s="93" t="s">
        <v>57</v>
      </c>
      <c r="E55" s="95">
        <v>10</v>
      </c>
      <c r="F55" s="95">
        <v>10.69</v>
      </c>
      <c r="G55" s="92">
        <f t="shared" si="11"/>
        <v>106.89999999999999</v>
      </c>
      <c r="H55" s="148">
        <f>G55*(1+$I$15)</f>
        <v>138.97</v>
      </c>
      <c r="I55" s="145"/>
    </row>
    <row r="56" spans="1:9">
      <c r="A56" s="146"/>
      <c r="B56" s="93"/>
      <c r="C56" s="96"/>
      <c r="D56" s="93"/>
      <c r="E56" s="95"/>
      <c r="F56" s="95"/>
      <c r="G56" s="92"/>
      <c r="H56" s="148"/>
      <c r="I56" s="145"/>
    </row>
    <row r="57" spans="1:9">
      <c r="A57" s="151">
        <v>9</v>
      </c>
      <c r="B57" s="142"/>
      <c r="C57" s="142" t="s">
        <v>157</v>
      </c>
      <c r="D57" s="142"/>
      <c r="E57" s="142"/>
      <c r="F57" s="142"/>
      <c r="G57" s="142"/>
      <c r="H57" s="142"/>
      <c r="I57" s="145"/>
    </row>
    <row r="58" spans="1:9">
      <c r="A58" s="152"/>
      <c r="B58" s="93" t="s">
        <v>158</v>
      </c>
      <c r="C58" s="96" t="s">
        <v>159</v>
      </c>
      <c r="D58" s="93" t="s">
        <v>160</v>
      </c>
      <c r="E58" s="95"/>
      <c r="F58" s="91"/>
      <c r="G58" s="92"/>
      <c r="H58" s="92">
        <f>G115</f>
        <v>244.816</v>
      </c>
      <c r="I58" s="94">
        <f>H58</f>
        <v>244.816</v>
      </c>
    </row>
    <row r="59" spans="1:9">
      <c r="A59" s="152"/>
      <c r="B59" s="93"/>
      <c r="C59" s="96"/>
      <c r="D59" s="93"/>
      <c r="E59" s="95"/>
      <c r="F59" s="91"/>
      <c r="G59" s="92"/>
      <c r="H59" s="92"/>
      <c r="I59" s="94"/>
    </row>
    <row r="60" spans="1:9">
      <c r="A60" s="140">
        <v>10</v>
      </c>
      <c r="B60" s="141"/>
      <c r="C60" s="153" t="s">
        <v>169</v>
      </c>
      <c r="D60" s="141"/>
      <c r="E60" s="143"/>
      <c r="F60" s="144"/>
      <c r="G60" s="148"/>
      <c r="H60" s="148"/>
      <c r="I60" s="145"/>
    </row>
    <row r="61" spans="1:9">
      <c r="A61" s="154"/>
      <c r="B61" s="97">
        <v>9537</v>
      </c>
      <c r="C61" s="155" t="s">
        <v>169</v>
      </c>
      <c r="D61" s="97" t="s">
        <v>57</v>
      </c>
      <c r="E61" s="98">
        <v>24</v>
      </c>
      <c r="F61" s="99">
        <v>8.1999999999999993</v>
      </c>
      <c r="G61" s="156">
        <f>F61*E61</f>
        <v>196.79999999999998</v>
      </c>
      <c r="H61" s="156">
        <f>G61*1.3</f>
        <v>255.83999999999997</v>
      </c>
      <c r="I61" s="100">
        <f>H61</f>
        <v>255.83999999999997</v>
      </c>
    </row>
    <row r="62" spans="1:9">
      <c r="A62" s="41"/>
      <c r="B62" s="7"/>
      <c r="C62" s="9"/>
      <c r="D62" s="7"/>
      <c r="E62" s="8"/>
      <c r="F62" s="4"/>
      <c r="G62" s="6"/>
      <c r="H62" s="6"/>
      <c r="I62" s="4"/>
    </row>
    <row r="63" spans="1:9">
      <c r="A63" s="41"/>
      <c r="B63" s="7"/>
      <c r="C63" s="9"/>
      <c r="D63" s="7"/>
      <c r="E63" s="8"/>
      <c r="F63" s="4"/>
      <c r="G63" s="6"/>
      <c r="H63" s="6"/>
      <c r="I63" s="4"/>
    </row>
    <row r="64" spans="1:9">
      <c r="A64" s="41"/>
      <c r="B64" s="42"/>
      <c r="C64" s="49"/>
      <c r="D64" s="42"/>
      <c r="E64" s="43"/>
      <c r="F64" s="44"/>
      <c r="G64" s="48"/>
      <c r="H64" s="48"/>
      <c r="I64" s="44"/>
    </row>
    <row r="65" spans="1:17">
      <c r="A65" s="41"/>
      <c r="B65" s="42"/>
      <c r="C65" s="47"/>
      <c r="D65" s="42"/>
      <c r="E65" s="43"/>
      <c r="F65" s="44"/>
      <c r="G65" s="50" t="s">
        <v>49</v>
      </c>
      <c r="H65" s="50"/>
      <c r="I65" s="44" t="s">
        <v>50</v>
      </c>
    </row>
    <row r="66" spans="1:17">
      <c r="A66" s="41" t="s">
        <v>43</v>
      </c>
      <c r="B66" s="42" t="s">
        <v>44</v>
      </c>
      <c r="C66" s="47" t="s">
        <v>45</v>
      </c>
      <c r="D66" s="42" t="s">
        <v>68</v>
      </c>
      <c r="E66" s="43" t="s">
        <v>69</v>
      </c>
      <c r="F66" s="44" t="s">
        <v>46</v>
      </c>
      <c r="G66" s="44" t="s">
        <v>47</v>
      </c>
      <c r="H66" s="44" t="s">
        <v>48</v>
      </c>
      <c r="I66" s="44"/>
      <c r="J66" s="122"/>
      <c r="K66" s="29"/>
      <c r="L66" s="29"/>
      <c r="M66" s="29"/>
      <c r="N66" s="29"/>
      <c r="O66" s="30"/>
      <c r="P66" s="30"/>
      <c r="Q66" s="29"/>
    </row>
    <row r="67" spans="1:17">
      <c r="A67" s="41"/>
      <c r="B67" s="125"/>
      <c r="C67" s="132" t="s">
        <v>94</v>
      </c>
      <c r="D67" s="127"/>
      <c r="E67" s="133"/>
      <c r="F67" s="130" t="s">
        <v>186</v>
      </c>
      <c r="G67" s="131">
        <f>SUM(H70:H80)</f>
        <v>286</v>
      </c>
      <c r="H67" s="128"/>
      <c r="I67" s="129"/>
      <c r="J67" s="122"/>
      <c r="K67" s="29"/>
      <c r="L67" s="29"/>
      <c r="M67" s="29"/>
      <c r="N67" s="29"/>
      <c r="O67" s="30"/>
      <c r="P67" s="30"/>
      <c r="Q67" s="29"/>
    </row>
    <row r="68" spans="1:17">
      <c r="A68" s="41"/>
      <c r="B68" s="51"/>
      <c r="C68" s="36" t="s">
        <v>104</v>
      </c>
      <c r="D68" s="53"/>
      <c r="E68" s="53"/>
      <c r="F68" s="53"/>
      <c r="G68" s="44"/>
      <c r="H68" s="44"/>
      <c r="I68" s="54"/>
      <c r="K68" s="29"/>
      <c r="L68" s="29"/>
      <c r="M68" s="29"/>
      <c r="N68" s="29"/>
      <c r="O68" s="30"/>
      <c r="P68" s="30"/>
      <c r="Q68" s="29"/>
    </row>
    <row r="69" spans="1:17">
      <c r="A69" s="41"/>
      <c r="B69" s="51"/>
      <c r="C69" s="37" t="s">
        <v>7</v>
      </c>
      <c r="D69" s="53"/>
      <c r="E69" s="53"/>
      <c r="F69" s="53"/>
      <c r="G69" s="44"/>
      <c r="H69" s="44"/>
      <c r="I69" s="54"/>
      <c r="J69" s="123"/>
      <c r="K69" s="29"/>
      <c r="L69" s="29"/>
      <c r="M69" s="29"/>
      <c r="N69" s="29"/>
      <c r="O69" s="30"/>
      <c r="P69" s="30"/>
      <c r="Q69" s="29"/>
    </row>
    <row r="70" spans="1:17">
      <c r="A70" s="41"/>
      <c r="B70" s="51"/>
      <c r="C70" s="38" t="s">
        <v>8</v>
      </c>
      <c r="D70" s="53" t="s">
        <v>6</v>
      </c>
      <c r="E70" s="53">
        <v>2</v>
      </c>
      <c r="F70" s="53">
        <v>6</v>
      </c>
      <c r="G70" s="48">
        <f t="shared" ref="G70" si="12">F70*E70</f>
        <v>12</v>
      </c>
      <c r="H70" s="48">
        <f>G70*(1+$I$15)</f>
        <v>15.600000000000001</v>
      </c>
      <c r="I70" s="54"/>
      <c r="K70" s="29"/>
      <c r="L70" s="29"/>
      <c r="M70" s="29"/>
      <c r="N70" s="29"/>
      <c r="O70" s="30"/>
      <c r="P70" s="30"/>
      <c r="Q70" s="29"/>
    </row>
    <row r="71" spans="1:17">
      <c r="A71" s="41"/>
      <c r="B71" s="51"/>
      <c r="C71" s="37" t="s">
        <v>12</v>
      </c>
      <c r="D71" s="53"/>
      <c r="E71" s="53"/>
      <c r="F71" s="53"/>
      <c r="G71" s="48">
        <f t="shared" ref="G71:G112" si="13">F71*E71</f>
        <v>0</v>
      </c>
      <c r="H71" s="48">
        <f t="shared" ref="H71:H112" si="14">G71*(1+$I$15)</f>
        <v>0</v>
      </c>
      <c r="I71" s="54"/>
      <c r="J71" s="123"/>
      <c r="K71" s="29"/>
      <c r="L71" s="29"/>
      <c r="M71" s="29"/>
      <c r="N71" s="29"/>
      <c r="O71" s="30"/>
      <c r="P71" s="30"/>
      <c r="Q71" s="29"/>
    </row>
    <row r="72" spans="1:17">
      <c r="A72" s="41"/>
      <c r="B72" s="55">
        <v>89733</v>
      </c>
      <c r="C72" s="37" t="s">
        <v>8</v>
      </c>
      <c r="D72" s="53" t="s">
        <v>2</v>
      </c>
      <c r="E72" s="53">
        <v>3</v>
      </c>
      <c r="F72" s="53">
        <v>11</v>
      </c>
      <c r="G72" s="48">
        <f t="shared" si="13"/>
        <v>33</v>
      </c>
      <c r="H72" s="48">
        <f t="shared" si="14"/>
        <v>42.9</v>
      </c>
      <c r="I72" s="54"/>
      <c r="J72" s="124"/>
      <c r="K72" s="29"/>
      <c r="L72" s="29"/>
      <c r="M72" s="29"/>
      <c r="N72" s="29"/>
      <c r="O72" s="30"/>
      <c r="P72" s="30"/>
      <c r="Q72" s="29"/>
    </row>
    <row r="73" spans="1:17">
      <c r="A73" s="41"/>
      <c r="B73" s="51"/>
      <c r="C73" s="37" t="s">
        <v>16</v>
      </c>
      <c r="D73" s="53"/>
      <c r="E73" s="53"/>
      <c r="F73" s="53"/>
      <c r="G73" s="48">
        <f t="shared" si="13"/>
        <v>0</v>
      </c>
      <c r="H73" s="48">
        <f t="shared" si="14"/>
        <v>0</v>
      </c>
      <c r="I73" s="54"/>
      <c r="J73" s="122"/>
      <c r="K73" s="29"/>
      <c r="L73" s="29"/>
      <c r="M73" s="29"/>
      <c r="N73" s="29"/>
      <c r="O73" s="30"/>
      <c r="P73" s="30"/>
      <c r="Q73" s="29"/>
    </row>
    <row r="74" spans="1:17">
      <c r="A74" s="56"/>
      <c r="B74" s="55">
        <v>89733</v>
      </c>
      <c r="C74" s="37" t="s">
        <v>17</v>
      </c>
      <c r="D74" s="53" t="s">
        <v>6</v>
      </c>
      <c r="E74" s="53">
        <v>2</v>
      </c>
      <c r="F74" s="53">
        <v>11</v>
      </c>
      <c r="G74" s="48">
        <f t="shared" si="13"/>
        <v>22</v>
      </c>
      <c r="H74" s="48">
        <f t="shared" si="14"/>
        <v>28.6</v>
      </c>
      <c r="I74" s="54"/>
      <c r="J74" s="52"/>
      <c r="K74" s="29"/>
      <c r="L74" s="29"/>
      <c r="M74" s="29"/>
      <c r="N74" s="29"/>
      <c r="O74" s="30"/>
      <c r="P74" s="30"/>
      <c r="Q74" s="29"/>
    </row>
    <row r="75" spans="1:17">
      <c r="A75" s="56"/>
      <c r="B75" s="51"/>
      <c r="C75" s="37" t="s">
        <v>18</v>
      </c>
      <c r="D75" s="53"/>
      <c r="E75" s="53"/>
      <c r="F75" s="53"/>
      <c r="G75" s="48">
        <f t="shared" si="13"/>
        <v>0</v>
      </c>
      <c r="H75" s="48">
        <f t="shared" si="14"/>
        <v>0</v>
      </c>
      <c r="I75" s="54"/>
      <c r="J75" s="123"/>
      <c r="K75" s="29"/>
      <c r="L75" s="29"/>
      <c r="M75" s="29"/>
      <c r="N75" s="29"/>
      <c r="O75" s="30"/>
      <c r="P75" s="30"/>
      <c r="Q75" s="29"/>
    </row>
    <row r="76" spans="1:17">
      <c r="A76" s="42"/>
      <c r="B76" s="55">
        <v>89778</v>
      </c>
      <c r="C76" s="37" t="s">
        <v>8</v>
      </c>
      <c r="D76" s="53" t="s">
        <v>19</v>
      </c>
      <c r="E76" s="53">
        <v>8</v>
      </c>
      <c r="F76" s="53">
        <v>6</v>
      </c>
      <c r="G76" s="48">
        <f t="shared" si="13"/>
        <v>48</v>
      </c>
      <c r="H76" s="48">
        <f t="shared" si="14"/>
        <v>62.400000000000006</v>
      </c>
      <c r="I76" s="54"/>
      <c r="J76" s="122"/>
      <c r="K76" s="29"/>
      <c r="L76" s="29"/>
      <c r="M76" s="29"/>
      <c r="N76" s="29"/>
      <c r="O76" s="30"/>
      <c r="P76" s="30"/>
      <c r="Q76" s="29"/>
    </row>
    <row r="77" spans="1:17">
      <c r="A77" s="41"/>
      <c r="B77" s="51"/>
      <c r="C77" s="37" t="s">
        <v>21</v>
      </c>
      <c r="D77" s="53"/>
      <c r="E77" s="53"/>
      <c r="F77" s="53"/>
      <c r="G77" s="48">
        <f t="shared" si="13"/>
        <v>0</v>
      </c>
      <c r="H77" s="48">
        <f t="shared" si="14"/>
        <v>0</v>
      </c>
      <c r="I77" s="54"/>
      <c r="J77" s="52"/>
      <c r="K77" s="29"/>
      <c r="L77" s="29"/>
      <c r="M77" s="29"/>
      <c r="N77" s="29"/>
      <c r="O77" s="30"/>
      <c r="P77" s="30"/>
      <c r="Q77" s="29"/>
    </row>
    <row r="78" spans="1:17">
      <c r="A78" s="41"/>
      <c r="B78" s="55">
        <v>89508</v>
      </c>
      <c r="C78" s="38" t="s">
        <v>8</v>
      </c>
      <c r="D78" s="53" t="s">
        <v>105</v>
      </c>
      <c r="E78" s="53">
        <v>6</v>
      </c>
      <c r="F78" s="53">
        <v>13.5</v>
      </c>
      <c r="G78" s="48">
        <f t="shared" si="13"/>
        <v>81</v>
      </c>
      <c r="H78" s="48">
        <f t="shared" si="14"/>
        <v>105.3</v>
      </c>
      <c r="I78" s="54"/>
      <c r="J78" s="122"/>
      <c r="K78" s="29"/>
      <c r="L78" s="29"/>
      <c r="M78" s="29"/>
      <c r="N78" s="29"/>
      <c r="O78" s="30"/>
      <c r="P78" s="30"/>
      <c r="Q78" s="29"/>
    </row>
    <row r="79" spans="1:17">
      <c r="A79" s="41"/>
      <c r="B79" s="51"/>
      <c r="C79" s="37" t="s">
        <v>106</v>
      </c>
      <c r="D79" s="53"/>
      <c r="E79" s="53"/>
      <c r="F79" s="53"/>
      <c r="G79" s="48">
        <f t="shared" si="13"/>
        <v>0</v>
      </c>
      <c r="H79" s="48">
        <f t="shared" si="14"/>
        <v>0</v>
      </c>
      <c r="I79" s="43"/>
      <c r="J79" s="122"/>
      <c r="K79" s="29"/>
      <c r="L79" s="29"/>
      <c r="M79" s="29"/>
      <c r="N79" s="29"/>
      <c r="O79" s="30"/>
      <c r="P79" s="30"/>
      <c r="Q79" s="29"/>
    </row>
    <row r="80" spans="1:17">
      <c r="A80" s="41"/>
      <c r="B80" s="51"/>
      <c r="C80" s="38" t="s">
        <v>8</v>
      </c>
      <c r="D80" s="53" t="s">
        <v>2</v>
      </c>
      <c r="E80" s="53">
        <v>3</v>
      </c>
      <c r="F80" s="53">
        <v>8</v>
      </c>
      <c r="G80" s="48">
        <f t="shared" si="13"/>
        <v>24</v>
      </c>
      <c r="H80" s="48">
        <f t="shared" si="14"/>
        <v>31.200000000000003</v>
      </c>
      <c r="I80" s="54"/>
      <c r="J80" s="122"/>
      <c r="K80" s="29"/>
      <c r="L80" s="29"/>
      <c r="M80" s="29"/>
      <c r="N80" s="29"/>
      <c r="O80" s="30"/>
      <c r="P80" s="30"/>
      <c r="Q80" s="29"/>
    </row>
    <row r="81" spans="1:17">
      <c r="A81" s="41"/>
      <c r="B81" s="51"/>
      <c r="C81" s="38"/>
      <c r="D81" s="53"/>
      <c r="E81" s="53"/>
      <c r="F81" s="53"/>
      <c r="G81" s="48"/>
      <c r="H81" s="48"/>
      <c r="I81" s="54"/>
      <c r="J81" s="122"/>
      <c r="K81" s="29"/>
      <c r="L81" s="29"/>
      <c r="M81" s="29"/>
      <c r="N81" s="29"/>
      <c r="O81" s="30"/>
      <c r="P81" s="30"/>
      <c r="Q81" s="29"/>
    </row>
    <row r="82" spans="1:17">
      <c r="A82" s="41"/>
      <c r="B82" s="125"/>
      <c r="C82" s="126" t="s">
        <v>183</v>
      </c>
      <c r="D82" s="127"/>
      <c r="E82" s="127"/>
      <c r="F82" s="130" t="s">
        <v>184</v>
      </c>
      <c r="G82" s="131">
        <f>SUM(H85:H112)</f>
        <v>864.68200000000013</v>
      </c>
      <c r="H82" s="128"/>
      <c r="I82" s="129"/>
      <c r="J82" s="122"/>
      <c r="K82" s="29"/>
      <c r="L82" s="29"/>
      <c r="M82" s="29"/>
      <c r="N82" s="29"/>
      <c r="O82" s="30"/>
      <c r="P82" s="30"/>
      <c r="Q82" s="29"/>
    </row>
    <row r="83" spans="1:17">
      <c r="A83" s="41"/>
      <c r="B83" s="56"/>
      <c r="C83" s="39" t="s">
        <v>27</v>
      </c>
      <c r="D83" s="47"/>
      <c r="E83" s="47"/>
      <c r="F83" s="47"/>
      <c r="G83" s="48">
        <f t="shared" si="13"/>
        <v>0</v>
      </c>
      <c r="H83" s="48">
        <f t="shared" si="14"/>
        <v>0</v>
      </c>
      <c r="I83" s="43"/>
      <c r="J83" s="122"/>
      <c r="K83" s="29"/>
      <c r="L83" s="29"/>
      <c r="M83" s="29"/>
      <c r="N83" s="29"/>
      <c r="O83" s="30"/>
      <c r="P83" s="30"/>
      <c r="Q83" s="29"/>
    </row>
    <row r="84" spans="1:17">
      <c r="A84" s="41"/>
      <c r="B84" s="56"/>
      <c r="C84" s="39" t="s">
        <v>28</v>
      </c>
      <c r="D84" s="47"/>
      <c r="E84" s="47"/>
      <c r="F84" s="47"/>
      <c r="G84" s="48">
        <f t="shared" si="13"/>
        <v>0</v>
      </c>
      <c r="H84" s="48">
        <f t="shared" si="14"/>
        <v>0</v>
      </c>
      <c r="I84" s="54"/>
      <c r="J84" s="122"/>
      <c r="K84" s="29"/>
      <c r="L84" s="29"/>
      <c r="M84" s="29"/>
      <c r="N84" s="29"/>
      <c r="O84" s="30"/>
      <c r="P84" s="30"/>
      <c r="Q84" s="29"/>
    </row>
    <row r="85" spans="1:17">
      <c r="A85" s="41"/>
      <c r="B85" s="56">
        <v>94794</v>
      </c>
      <c r="C85" s="39" t="s">
        <v>93</v>
      </c>
      <c r="D85" s="47" t="s">
        <v>11</v>
      </c>
      <c r="E85" s="47">
        <v>1</v>
      </c>
      <c r="F85" s="47">
        <v>112</v>
      </c>
      <c r="G85" s="48">
        <f t="shared" si="13"/>
        <v>112</v>
      </c>
      <c r="H85" s="48">
        <f t="shared" si="14"/>
        <v>145.6</v>
      </c>
      <c r="I85" s="43"/>
      <c r="J85" s="122"/>
      <c r="K85" s="29"/>
      <c r="L85" s="29"/>
      <c r="M85" s="29"/>
      <c r="N85" s="29"/>
      <c r="O85" s="30"/>
      <c r="P85" s="30"/>
      <c r="Q85" s="29"/>
    </row>
    <row r="86" spans="1:17">
      <c r="A86" s="41"/>
      <c r="B86" s="56">
        <v>89987</v>
      </c>
      <c r="C86" s="39" t="s">
        <v>23</v>
      </c>
      <c r="D86" s="47" t="s">
        <v>11</v>
      </c>
      <c r="E86" s="47">
        <v>1</v>
      </c>
      <c r="F86" s="47">
        <v>60</v>
      </c>
      <c r="G86" s="48">
        <f t="shared" si="13"/>
        <v>60</v>
      </c>
      <c r="H86" s="48">
        <f t="shared" si="14"/>
        <v>78</v>
      </c>
      <c r="I86" s="54"/>
      <c r="J86" s="122"/>
      <c r="K86" s="29"/>
      <c r="L86" s="29"/>
      <c r="M86" s="29"/>
      <c r="N86" s="29"/>
      <c r="O86" s="30"/>
      <c r="P86" s="30"/>
      <c r="Q86" s="29"/>
    </row>
    <row r="87" spans="1:17">
      <c r="A87" s="41"/>
      <c r="B87" s="56"/>
      <c r="C87" s="39" t="s">
        <v>29</v>
      </c>
      <c r="D87" s="47"/>
      <c r="E87" s="47"/>
      <c r="F87" s="47"/>
      <c r="G87" s="48">
        <f t="shared" si="13"/>
        <v>0</v>
      </c>
      <c r="H87" s="48">
        <f t="shared" si="14"/>
        <v>0</v>
      </c>
      <c r="I87" s="43"/>
      <c r="J87" s="52"/>
      <c r="K87" s="29"/>
      <c r="L87" s="29"/>
      <c r="M87" s="29"/>
      <c r="N87" s="29"/>
      <c r="O87" s="30"/>
      <c r="P87" s="30"/>
      <c r="Q87" s="29"/>
    </row>
    <row r="88" spans="1:17">
      <c r="A88" s="41"/>
      <c r="B88" s="56"/>
      <c r="C88" s="39" t="s">
        <v>30</v>
      </c>
      <c r="D88" s="47"/>
      <c r="E88" s="47"/>
      <c r="F88" s="47"/>
      <c r="G88" s="48">
        <f t="shared" si="13"/>
        <v>0</v>
      </c>
      <c r="H88" s="48">
        <f t="shared" si="14"/>
        <v>0</v>
      </c>
      <c r="I88" s="54"/>
      <c r="J88" s="122"/>
      <c r="K88" s="29"/>
      <c r="L88" s="29"/>
      <c r="M88" s="29"/>
      <c r="N88" s="29"/>
      <c r="O88" s="30"/>
      <c r="P88" s="30"/>
      <c r="Q88" s="29"/>
    </row>
    <row r="89" spans="1:17">
      <c r="A89" s="41"/>
      <c r="B89" s="56">
        <v>89429</v>
      </c>
      <c r="C89" s="39" t="s">
        <v>26</v>
      </c>
      <c r="D89" s="47" t="s">
        <v>15</v>
      </c>
      <c r="E89" s="47">
        <v>5</v>
      </c>
      <c r="F89" s="47">
        <v>3.6</v>
      </c>
      <c r="G89" s="48">
        <f t="shared" si="13"/>
        <v>18</v>
      </c>
      <c r="H89" s="48">
        <f t="shared" si="14"/>
        <v>23.400000000000002</v>
      </c>
      <c r="I89" s="54"/>
      <c r="J89" s="52"/>
      <c r="K89" s="29"/>
      <c r="L89" s="29"/>
      <c r="M89" s="29"/>
      <c r="N89" s="29"/>
      <c r="O89" s="30"/>
      <c r="P89" s="30"/>
      <c r="Q89" s="29"/>
    </row>
    <row r="90" spans="1:17">
      <c r="A90" s="41"/>
      <c r="B90" s="56"/>
      <c r="C90" s="39" t="s">
        <v>31</v>
      </c>
      <c r="D90" s="47"/>
      <c r="E90" s="47"/>
      <c r="F90" s="47"/>
      <c r="G90" s="48">
        <f t="shared" si="13"/>
        <v>0</v>
      </c>
      <c r="H90" s="48">
        <f t="shared" si="14"/>
        <v>0</v>
      </c>
      <c r="I90" s="44"/>
      <c r="O90" s="30"/>
      <c r="P90" s="30"/>
      <c r="Q90" s="29"/>
    </row>
    <row r="91" spans="1:17">
      <c r="A91" s="41"/>
      <c r="B91" s="56"/>
      <c r="C91" s="39" t="s">
        <v>32</v>
      </c>
      <c r="D91" s="47"/>
      <c r="E91" s="47"/>
      <c r="F91" s="47"/>
      <c r="G91" s="48">
        <f t="shared" si="13"/>
        <v>0</v>
      </c>
      <c r="H91" s="48">
        <f t="shared" si="14"/>
        <v>0</v>
      </c>
      <c r="I91" s="44"/>
      <c r="O91" s="30"/>
      <c r="P91" s="30"/>
      <c r="Q91" s="29"/>
    </row>
    <row r="92" spans="1:17">
      <c r="A92" s="41"/>
      <c r="B92" s="56">
        <v>94659</v>
      </c>
      <c r="C92" s="39" t="s">
        <v>33</v>
      </c>
      <c r="D92" s="47" t="s">
        <v>6</v>
      </c>
      <c r="E92" s="47">
        <v>2</v>
      </c>
      <c r="F92" s="47">
        <v>6</v>
      </c>
      <c r="G92" s="48">
        <f t="shared" si="13"/>
        <v>12</v>
      </c>
      <c r="H92" s="48">
        <f t="shared" si="14"/>
        <v>15.600000000000001</v>
      </c>
      <c r="I92" s="44"/>
      <c r="O92" s="28"/>
      <c r="P92" s="28"/>
      <c r="Q92" s="29"/>
    </row>
    <row r="93" spans="1:17">
      <c r="A93" s="41"/>
      <c r="B93" s="56">
        <v>94662</v>
      </c>
      <c r="C93" s="39" t="s">
        <v>88</v>
      </c>
      <c r="D93" s="47" t="s">
        <v>6</v>
      </c>
      <c r="E93" s="47">
        <v>2</v>
      </c>
      <c r="F93" s="47">
        <v>8.6999999999999993</v>
      </c>
      <c r="G93" s="48">
        <f t="shared" si="13"/>
        <v>17.399999999999999</v>
      </c>
      <c r="H93" s="48">
        <f t="shared" si="14"/>
        <v>22.619999999999997</v>
      </c>
      <c r="I93" s="44"/>
      <c r="O93" s="29"/>
      <c r="P93" s="29"/>
      <c r="Q93" s="29"/>
    </row>
    <row r="94" spans="1:17">
      <c r="A94" s="41"/>
      <c r="B94" s="56"/>
      <c r="C94" s="39" t="s">
        <v>107</v>
      </c>
      <c r="D94" s="47"/>
      <c r="E94" s="47"/>
      <c r="F94" s="47"/>
      <c r="G94" s="48">
        <f t="shared" si="13"/>
        <v>0</v>
      </c>
      <c r="H94" s="48">
        <f t="shared" si="14"/>
        <v>0</v>
      </c>
      <c r="I94" s="44"/>
      <c r="O94" s="29"/>
      <c r="P94" s="29"/>
      <c r="Q94" s="29"/>
    </row>
    <row r="95" spans="1:17">
      <c r="A95" s="41"/>
      <c r="B95" s="56">
        <v>89388</v>
      </c>
      <c r="C95" s="39" t="s">
        <v>90</v>
      </c>
      <c r="D95" s="47" t="s">
        <v>11</v>
      </c>
      <c r="E95" s="47">
        <v>1</v>
      </c>
      <c r="F95" s="47">
        <v>8</v>
      </c>
      <c r="G95" s="48">
        <f t="shared" si="13"/>
        <v>8</v>
      </c>
      <c r="H95" s="48">
        <f t="shared" si="14"/>
        <v>10.4</v>
      </c>
      <c r="I95" s="44"/>
      <c r="O95" s="29"/>
      <c r="P95" s="29"/>
      <c r="Q95" s="29"/>
    </row>
    <row r="96" spans="1:17">
      <c r="A96" s="41"/>
      <c r="B96" s="56"/>
      <c r="C96" s="39" t="s">
        <v>34</v>
      </c>
      <c r="D96" s="47"/>
      <c r="E96" s="47"/>
      <c r="F96" s="47"/>
      <c r="G96" s="48">
        <f t="shared" si="13"/>
        <v>0</v>
      </c>
      <c r="H96" s="48">
        <f t="shared" si="14"/>
        <v>0</v>
      </c>
      <c r="I96" s="44"/>
    </row>
    <row r="97" spans="1:9">
      <c r="A97" s="41"/>
      <c r="B97" s="56">
        <v>72293</v>
      </c>
      <c r="C97" s="39" t="s">
        <v>35</v>
      </c>
      <c r="D97" s="47" t="s">
        <v>1</v>
      </c>
      <c r="E97" s="47">
        <v>4</v>
      </c>
      <c r="F97" s="47">
        <v>4.8099999999999996</v>
      </c>
      <c r="G97" s="48">
        <f t="shared" si="13"/>
        <v>19.239999999999998</v>
      </c>
      <c r="H97" s="48">
        <f t="shared" si="14"/>
        <v>25.012</v>
      </c>
      <c r="I97" s="44"/>
    </row>
    <row r="98" spans="1:9">
      <c r="A98" s="41"/>
      <c r="B98" s="56"/>
      <c r="C98" s="39" t="s">
        <v>10</v>
      </c>
      <c r="D98" s="47" t="s">
        <v>11</v>
      </c>
      <c r="E98" s="47">
        <v>1</v>
      </c>
      <c r="F98" s="47">
        <v>9</v>
      </c>
      <c r="G98" s="48">
        <f t="shared" si="13"/>
        <v>9</v>
      </c>
      <c r="H98" s="48">
        <f t="shared" si="14"/>
        <v>11.700000000000001</v>
      </c>
      <c r="I98" s="44"/>
    </row>
    <row r="99" spans="1:9">
      <c r="A99" s="41"/>
      <c r="B99" s="56"/>
      <c r="C99" s="39" t="s">
        <v>36</v>
      </c>
      <c r="D99" s="47"/>
      <c r="E99" s="47"/>
      <c r="F99" s="47"/>
      <c r="G99" s="48">
        <f t="shared" si="13"/>
        <v>0</v>
      </c>
      <c r="H99" s="48">
        <f t="shared" si="14"/>
        <v>0</v>
      </c>
      <c r="I99" s="44"/>
    </row>
    <row r="100" spans="1:9">
      <c r="A100" s="41"/>
      <c r="B100" s="42">
        <v>94648</v>
      </c>
      <c r="C100" s="39" t="s">
        <v>35</v>
      </c>
      <c r="D100" s="47" t="s">
        <v>108</v>
      </c>
      <c r="E100" s="47">
        <v>21</v>
      </c>
      <c r="F100" s="47">
        <v>7.5</v>
      </c>
      <c r="G100" s="48">
        <f t="shared" si="13"/>
        <v>157.5</v>
      </c>
      <c r="H100" s="48">
        <f t="shared" si="14"/>
        <v>204.75</v>
      </c>
      <c r="I100" s="44"/>
    </row>
    <row r="101" spans="1:9">
      <c r="A101" s="41"/>
      <c r="B101" s="56">
        <v>94651</v>
      </c>
      <c r="C101" s="39" t="s">
        <v>10</v>
      </c>
      <c r="D101" s="47" t="s">
        <v>109</v>
      </c>
      <c r="E101" s="47">
        <v>6</v>
      </c>
      <c r="F101" s="47">
        <v>16.5</v>
      </c>
      <c r="G101" s="48">
        <f t="shared" si="13"/>
        <v>99</v>
      </c>
      <c r="H101" s="48">
        <f t="shared" si="14"/>
        <v>128.70000000000002</v>
      </c>
      <c r="I101" s="44"/>
    </row>
    <row r="102" spans="1:9">
      <c r="A102" s="41"/>
      <c r="B102" s="56"/>
      <c r="C102" s="39" t="s">
        <v>37</v>
      </c>
      <c r="D102" s="47"/>
      <c r="E102" s="47"/>
      <c r="F102" s="47"/>
      <c r="G102" s="48">
        <f t="shared" si="13"/>
        <v>0</v>
      </c>
      <c r="H102" s="48">
        <f t="shared" si="14"/>
        <v>0</v>
      </c>
      <c r="I102" s="44"/>
    </row>
    <row r="103" spans="1:9">
      <c r="A103" s="41"/>
      <c r="B103" s="56">
        <v>94688</v>
      </c>
      <c r="C103" s="39" t="s">
        <v>35</v>
      </c>
      <c r="D103" s="47" t="s">
        <v>11</v>
      </c>
      <c r="E103" s="47">
        <v>1</v>
      </c>
      <c r="F103" s="47">
        <v>9</v>
      </c>
      <c r="G103" s="48">
        <f t="shared" si="13"/>
        <v>9</v>
      </c>
      <c r="H103" s="48">
        <f t="shared" si="14"/>
        <v>11.700000000000001</v>
      </c>
      <c r="I103" s="44"/>
    </row>
    <row r="104" spans="1:9">
      <c r="A104" s="41"/>
      <c r="B104" s="56"/>
      <c r="C104" s="39" t="s">
        <v>89</v>
      </c>
      <c r="D104" s="47"/>
      <c r="E104" s="47"/>
      <c r="F104" s="47"/>
      <c r="G104" s="48">
        <f t="shared" si="13"/>
        <v>0</v>
      </c>
      <c r="H104" s="48">
        <f t="shared" si="14"/>
        <v>0</v>
      </c>
      <c r="I104" s="44"/>
    </row>
    <row r="105" spans="1:9">
      <c r="A105" s="41"/>
      <c r="B105" s="56">
        <v>94688</v>
      </c>
      <c r="C105" s="39" t="s">
        <v>90</v>
      </c>
      <c r="D105" s="47" t="s">
        <v>1</v>
      </c>
      <c r="E105" s="47">
        <v>4</v>
      </c>
      <c r="F105" s="47">
        <v>18</v>
      </c>
      <c r="G105" s="48">
        <f t="shared" si="13"/>
        <v>72</v>
      </c>
      <c r="H105" s="48">
        <f t="shared" si="14"/>
        <v>93.600000000000009</v>
      </c>
      <c r="I105" s="44"/>
    </row>
    <row r="106" spans="1:9">
      <c r="A106" s="41"/>
      <c r="B106" s="56"/>
      <c r="C106" s="39" t="s">
        <v>38</v>
      </c>
      <c r="D106" s="47"/>
      <c r="E106" s="47"/>
      <c r="F106" s="47"/>
      <c r="G106" s="48">
        <f t="shared" si="13"/>
        <v>0</v>
      </c>
      <c r="H106" s="48">
        <f t="shared" si="14"/>
        <v>0</v>
      </c>
      <c r="I106" s="44"/>
    </row>
    <row r="107" spans="1:9">
      <c r="A107" s="41"/>
      <c r="B107" s="56"/>
      <c r="C107" s="39" t="s">
        <v>39</v>
      </c>
      <c r="D107" s="47"/>
      <c r="E107" s="47"/>
      <c r="F107" s="47"/>
      <c r="G107" s="48">
        <f t="shared" si="13"/>
        <v>0</v>
      </c>
      <c r="H107" s="48">
        <f t="shared" si="14"/>
        <v>0</v>
      </c>
      <c r="I107" s="43"/>
    </row>
    <row r="108" spans="1:9">
      <c r="A108" s="41"/>
      <c r="B108" s="42">
        <v>90373</v>
      </c>
      <c r="C108" s="39" t="s">
        <v>40</v>
      </c>
      <c r="D108" s="47" t="s">
        <v>11</v>
      </c>
      <c r="E108" s="47">
        <v>1</v>
      </c>
      <c r="F108" s="47">
        <v>12</v>
      </c>
      <c r="G108" s="48">
        <f t="shared" si="13"/>
        <v>12</v>
      </c>
      <c r="H108" s="48">
        <f t="shared" si="14"/>
        <v>15.600000000000001</v>
      </c>
      <c r="I108" s="44"/>
    </row>
    <row r="109" spans="1:9">
      <c r="A109" s="41"/>
      <c r="B109" s="56"/>
      <c r="C109" s="39" t="s">
        <v>41</v>
      </c>
      <c r="D109" s="47"/>
      <c r="E109" s="47"/>
      <c r="F109" s="47"/>
      <c r="G109" s="48">
        <f t="shared" si="13"/>
        <v>0</v>
      </c>
      <c r="H109" s="48">
        <f t="shared" si="14"/>
        <v>0</v>
      </c>
      <c r="I109" s="44"/>
    </row>
    <row r="110" spans="1:9">
      <c r="A110" s="41"/>
      <c r="B110" s="56"/>
      <c r="C110" s="39" t="s">
        <v>42</v>
      </c>
      <c r="D110" s="47" t="s">
        <v>6</v>
      </c>
      <c r="E110" s="47">
        <v>2</v>
      </c>
      <c r="F110" s="47">
        <v>15</v>
      </c>
      <c r="G110" s="48">
        <f t="shared" si="13"/>
        <v>30</v>
      </c>
      <c r="H110" s="48">
        <f t="shared" si="14"/>
        <v>39</v>
      </c>
      <c r="I110" s="44"/>
    </row>
    <row r="111" spans="1:9">
      <c r="A111" s="41"/>
      <c r="B111" s="56"/>
      <c r="C111" s="39" t="s">
        <v>24</v>
      </c>
      <c r="D111" s="47"/>
      <c r="E111" s="47"/>
      <c r="F111" s="47"/>
      <c r="G111" s="48">
        <f t="shared" si="13"/>
        <v>0</v>
      </c>
      <c r="H111" s="48">
        <f t="shared" si="14"/>
        <v>0</v>
      </c>
      <c r="I111" s="44"/>
    </row>
    <row r="112" spans="1:9">
      <c r="A112" s="41"/>
      <c r="B112" s="55">
        <v>86914</v>
      </c>
      <c r="C112" s="39" t="s">
        <v>25</v>
      </c>
      <c r="D112" s="47" t="s">
        <v>11</v>
      </c>
      <c r="E112" s="47">
        <v>1</v>
      </c>
      <c r="F112" s="47">
        <v>30</v>
      </c>
      <c r="G112" s="48">
        <f t="shared" si="13"/>
        <v>30</v>
      </c>
      <c r="H112" s="48">
        <f t="shared" si="14"/>
        <v>39</v>
      </c>
      <c r="I112" s="44"/>
    </row>
    <row r="113" spans="2:14">
      <c r="B113" s="35"/>
      <c r="C113" s="39"/>
      <c r="D113" s="32"/>
      <c r="E113" s="32"/>
      <c r="F113" s="32"/>
      <c r="G113" s="34"/>
      <c r="H113" s="34"/>
    </row>
    <row r="114" spans="2:14">
      <c r="B114" s="31"/>
      <c r="C114" s="32"/>
      <c r="D114" s="32"/>
      <c r="E114" s="32"/>
      <c r="F114" s="32"/>
      <c r="G114" s="34"/>
      <c r="H114" s="34"/>
    </row>
    <row r="115" spans="2:14">
      <c r="B115" s="104"/>
      <c r="C115" s="106" t="s">
        <v>152</v>
      </c>
      <c r="D115" s="107"/>
      <c r="E115" s="112"/>
      <c r="F115" s="113" t="s">
        <v>170</v>
      </c>
      <c r="G115" s="105">
        <f>SUM(H116:H117)</f>
        <v>244.816</v>
      </c>
      <c r="H115" s="111"/>
      <c r="I115" s="40"/>
    </row>
    <row r="116" spans="2:14" ht="30">
      <c r="B116" s="101">
        <v>91953</v>
      </c>
      <c r="C116" s="109" t="s">
        <v>153</v>
      </c>
      <c r="D116" s="102" t="s">
        <v>156</v>
      </c>
      <c r="E116" s="110">
        <v>2</v>
      </c>
      <c r="F116" s="103">
        <v>19.16</v>
      </c>
      <c r="G116" s="108">
        <f t="shared" ref="G116:G117" si="15">F116*E116</f>
        <v>38.32</v>
      </c>
      <c r="H116" s="48">
        <f t="shared" ref="H116:H117" si="16">G116*(1+$I$15)</f>
        <v>49.816000000000003</v>
      </c>
    </row>
    <row r="117" spans="2:14" ht="30">
      <c r="B117" s="90" t="s">
        <v>154</v>
      </c>
      <c r="C117" s="96" t="s">
        <v>155</v>
      </c>
      <c r="D117" s="93" t="s">
        <v>156</v>
      </c>
      <c r="E117" s="95">
        <v>2</v>
      </c>
      <c r="F117" s="91">
        <v>75</v>
      </c>
      <c r="G117" s="92">
        <f t="shared" si="15"/>
        <v>150</v>
      </c>
      <c r="H117" s="48">
        <f t="shared" si="16"/>
        <v>195</v>
      </c>
    </row>
    <row r="118" spans="2:14">
      <c r="B118" s="31"/>
      <c r="C118" s="32"/>
      <c r="D118" s="32"/>
      <c r="E118" s="32"/>
      <c r="F118" s="32"/>
      <c r="G118" s="34"/>
      <c r="H118" s="34"/>
      <c r="I118" s="33"/>
      <c r="K118" s="32"/>
      <c r="L118" s="32"/>
      <c r="M118" s="32"/>
      <c r="N118" s="34"/>
    </row>
    <row r="119" spans="2:14">
      <c r="I119" s="40"/>
      <c r="K119" s="32"/>
      <c r="L119" s="32"/>
      <c r="M119" s="32"/>
      <c r="N119" s="34"/>
    </row>
    <row r="135" spans="15:15">
      <c r="O135" s="34"/>
    </row>
    <row r="136" spans="15:15">
      <c r="O136" s="34"/>
    </row>
  </sheetData>
  <mergeCells count="1">
    <mergeCell ref="G17:H17"/>
  </mergeCells>
  <printOptions gridLines="1"/>
  <pageMargins left="0.51181102362204722" right="0.51181102362204722" top="0.78740157480314965" bottom="0.78740157480314965" header="0.31496062992125984" footer="0.31496062992125984"/>
  <pageSetup paperSize="9" scale="85" orientation="landscape" r:id="rId1"/>
  <headerFooter>
    <oddHeader>&amp;R&amp;A</oddHead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CRONOGRAMA FIS_FIN</vt:lpstr>
      <vt:lpstr>SALA GEO_ORÇAMENTO</vt:lpstr>
      <vt:lpstr>ANEXO RAMPA_CCP CENTRO INFERIOR</vt:lpstr>
      <vt:lpstr>WC_2_alunos CCP CENTRO_SUPERIOR</vt:lpstr>
      <vt:lpstr>'ANEXO RAMPA_CCP CENTRO INFERIOR'!Area_de_impressao</vt:lpstr>
      <vt:lpstr>'CRONOGRAMA FIS_FIN'!Area_de_impressao</vt:lpstr>
      <vt:lpstr>'SALA GEO_ORÇAMENTO'!Area_de_impressao</vt:lpstr>
      <vt:lpstr>'WC_2_alunos CCP CENTRO_SUPERIOR'!Area_de_impressao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2017-09-12T21:23:57Z</cp:lastPrinted>
  <dcterms:created xsi:type="dcterms:W3CDTF">2017-06-22T14:26:42Z</dcterms:created>
  <dcterms:modified xsi:type="dcterms:W3CDTF">2017-09-13T21:48:13Z</dcterms:modified>
</cp:coreProperties>
</file>