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835" windowHeight="7485" firstSheet="1" activeTab="1"/>
  </bookViews>
  <sheets>
    <sheet name="CRONOGRAMA FIS_FIN" sheetId="7" r:id="rId1"/>
    <sheet name="WC 1_alunos CCP CENTRO-TERREO" sheetId="1" r:id="rId2"/>
    <sheet name="WC_2_ALUNOS_MASC_CAMPUS" sheetId="6" r:id="rId3"/>
    <sheet name="WC_3_ALUNOS_FEM_ CCP CAMPUS" sheetId="2" r:id="rId4"/>
    <sheet name="ANEXO RAMPA_CCP CENTRO INFERIOR" sheetId="4" state="hidden" r:id="rId5"/>
    <sheet name="RESUMO" sheetId="5" r:id="rId6"/>
    <sheet name="WC_2_alunos CCP CENTRO_SUPERIOR" sheetId="3" state="hidden" r:id="rId7"/>
    <sheet name="Plan1" sheetId="8" r:id="rId8"/>
  </sheets>
  <definedNames>
    <definedName name="_xlnm.Print_Area" localSheetId="4">'ANEXO RAMPA_CCP CENTRO INFERIOR'!$A$1:$I$114</definedName>
    <definedName name="_xlnm.Print_Area" localSheetId="0">'CRONOGRAMA FIS_FIN'!$A$1:$I$27</definedName>
    <definedName name="_xlnm.Print_Area" localSheetId="1">'WC 1_alunos CCP CENTRO-TERREO'!$A$1:$I$80</definedName>
    <definedName name="_xlnm.Print_Area" localSheetId="6">'WC_2_alunos CCP CENTRO_SUPERIOR'!$A$1:$I$118</definedName>
    <definedName name="_xlnm.Print_Area" localSheetId="2">WC_2_ALUNOS_MASC_CAMPUS!$A$1:$I$70</definedName>
    <definedName name="_xlnm.Print_Area" localSheetId="3">'WC_3_ALUNOS_FEM_ CCP CAMPUS'!$A$1:$I$67</definedName>
  </definedNames>
  <calcPr calcId="125725"/>
</workbook>
</file>

<file path=xl/calcChain.xml><?xml version="1.0" encoding="utf-8"?>
<calcChain xmlns="http://schemas.openxmlformats.org/spreadsheetml/2006/main">
  <c r="I67" i="2"/>
  <c r="I33"/>
  <c r="I30"/>
  <c r="H78" i="1"/>
  <c r="I78" s="1"/>
  <c r="G78"/>
  <c r="I59" i="2"/>
  <c r="F60" i="1"/>
  <c r="G60" s="1"/>
  <c r="H60" s="1"/>
  <c r="H114" i="2"/>
  <c r="H115"/>
  <c r="H116"/>
  <c r="H117"/>
  <c r="H118"/>
  <c r="H119"/>
  <c r="H120"/>
  <c r="H121"/>
  <c r="H123"/>
  <c r="H124"/>
  <c r="H100"/>
  <c r="H101"/>
  <c r="H102"/>
  <c r="H103"/>
  <c r="H104"/>
  <c r="H105"/>
  <c r="H106"/>
  <c r="H107"/>
  <c r="H108"/>
  <c r="H109"/>
  <c r="H110"/>
  <c r="H111"/>
  <c r="H88"/>
  <c r="H90"/>
  <c r="H91"/>
  <c r="H92"/>
  <c r="H93"/>
  <c r="H94"/>
  <c r="H95"/>
  <c r="H96"/>
  <c r="H97"/>
  <c r="H98"/>
  <c r="H99"/>
  <c r="H76"/>
  <c r="H77"/>
  <c r="H78"/>
  <c r="H79"/>
  <c r="H80"/>
  <c r="H81"/>
  <c r="H82"/>
  <c r="H83"/>
  <c r="H84"/>
  <c r="H85"/>
  <c r="H86"/>
  <c r="H87"/>
  <c r="H61"/>
  <c r="H62"/>
  <c r="H47"/>
  <c r="H48"/>
  <c r="H49"/>
  <c r="H41"/>
  <c r="H42"/>
  <c r="H43"/>
  <c r="H26"/>
  <c r="H27"/>
  <c r="H28"/>
  <c r="H55"/>
  <c r="H56"/>
  <c r="H57"/>
  <c r="G66"/>
  <c r="H66" s="1"/>
  <c r="I66" s="1"/>
  <c r="H141" i="6"/>
  <c r="H140"/>
  <c r="G139" s="1"/>
  <c r="G124" i="2"/>
  <c r="G123"/>
  <c r="I69" i="6"/>
  <c r="H69"/>
  <c r="G69"/>
  <c r="G62" i="2"/>
  <c r="H65" i="6"/>
  <c r="G65"/>
  <c r="L65"/>
  <c r="H51"/>
  <c r="G51"/>
  <c r="G49"/>
  <c r="G141"/>
  <c r="G59"/>
  <c r="G60"/>
  <c r="G58"/>
  <c r="F145"/>
  <c r="F146"/>
  <c r="F147"/>
  <c r="F148"/>
  <c r="F149"/>
  <c r="F150"/>
  <c r="F151"/>
  <c r="F152"/>
  <c r="F153"/>
  <c r="F144"/>
  <c r="G107"/>
  <c r="H107" s="1"/>
  <c r="G48" i="1"/>
  <c r="H48" s="1"/>
  <c r="G72"/>
  <c r="H72" s="1"/>
  <c r="G74"/>
  <c r="H74" s="1"/>
  <c r="G73"/>
  <c r="H73" s="1"/>
  <c r="G56"/>
  <c r="H56" s="1"/>
  <c r="D183"/>
  <c r="D185" s="1"/>
  <c r="D181"/>
  <c r="D178"/>
  <c r="D179" s="1"/>
  <c r="D177"/>
  <c r="G179"/>
  <c r="G181" s="1"/>
  <c r="G183" s="1"/>
  <c r="H178"/>
  <c r="H180" s="1"/>
  <c r="H183" s="1"/>
  <c r="H171"/>
  <c r="G166"/>
  <c r="H166" s="1"/>
  <c r="H165"/>
  <c r="G165"/>
  <c r="G118"/>
  <c r="H118" s="1"/>
  <c r="G119"/>
  <c r="H119" s="1"/>
  <c r="G120"/>
  <c r="H120" s="1"/>
  <c r="G121"/>
  <c r="H121" s="1"/>
  <c r="G122"/>
  <c r="H122" s="1"/>
  <c r="G123"/>
  <c r="H123" s="1"/>
  <c r="G124"/>
  <c r="H124" s="1"/>
  <c r="G125"/>
  <c r="H125" s="1"/>
  <c r="G126"/>
  <c r="H126" s="1"/>
  <c r="G127"/>
  <c r="H127"/>
  <c r="G128"/>
  <c r="H128" s="1"/>
  <c r="G129"/>
  <c r="H129" s="1"/>
  <c r="G130"/>
  <c r="H130" s="1"/>
  <c r="G131"/>
  <c r="H131"/>
  <c r="G132"/>
  <c r="H132" s="1"/>
  <c r="G133"/>
  <c r="H133" s="1"/>
  <c r="G134"/>
  <c r="H134" s="1"/>
  <c r="G135"/>
  <c r="H135" s="1"/>
  <c r="G136"/>
  <c r="H136" s="1"/>
  <c r="G137"/>
  <c r="H137" s="1"/>
  <c r="G138"/>
  <c r="H138" s="1"/>
  <c r="G139"/>
  <c r="H139" s="1"/>
  <c r="G140"/>
  <c r="H140" s="1"/>
  <c r="G141"/>
  <c r="H141" s="1"/>
  <c r="G142"/>
  <c r="H142" s="1"/>
  <c r="G143"/>
  <c r="H143" s="1"/>
  <c r="G144"/>
  <c r="H144" s="1"/>
  <c r="G145"/>
  <c r="H145" s="1"/>
  <c r="G146"/>
  <c r="H146" s="1"/>
  <c r="G147"/>
  <c r="H147" s="1"/>
  <c r="G148"/>
  <c r="H148" s="1"/>
  <c r="G149"/>
  <c r="H149" s="1"/>
  <c r="G150"/>
  <c r="H150" s="1"/>
  <c r="G151"/>
  <c r="H151" s="1"/>
  <c r="G152"/>
  <c r="H152" s="1"/>
  <c r="G153"/>
  <c r="H153" s="1"/>
  <c r="G154"/>
  <c r="H154" s="1"/>
  <c r="G155"/>
  <c r="H155" s="1"/>
  <c r="G156"/>
  <c r="H156" s="1"/>
  <c r="G157"/>
  <c r="H157" s="1"/>
  <c r="G158"/>
  <c r="H158" s="1"/>
  <c r="G159"/>
  <c r="H159"/>
  <c r="G160"/>
  <c r="H160" s="1"/>
  <c r="G161"/>
  <c r="H161" s="1"/>
  <c r="G162"/>
  <c r="H162" s="1"/>
  <c r="G117"/>
  <c r="H117" s="1"/>
  <c r="G90"/>
  <c r="H90" s="1"/>
  <c r="G91"/>
  <c r="H91"/>
  <c r="G92"/>
  <c r="H92" s="1"/>
  <c r="G93"/>
  <c r="H93" s="1"/>
  <c r="G94"/>
  <c r="H94" s="1"/>
  <c r="G95"/>
  <c r="H95"/>
  <c r="G96"/>
  <c r="H96" s="1"/>
  <c r="G97"/>
  <c r="H97" s="1"/>
  <c r="G98"/>
  <c r="H98" s="1"/>
  <c r="G99"/>
  <c r="H99" s="1"/>
  <c r="G100"/>
  <c r="H100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22" i="2" l="1"/>
  <c r="F154" i="6"/>
  <c r="F155" s="1"/>
  <c r="H185" i="1"/>
  <c r="B14" i="7" l="1"/>
  <c r="B13"/>
  <c r="D18" l="1"/>
  <c r="H30" i="2"/>
  <c r="H33"/>
  <c r="H35"/>
  <c r="H36"/>
  <c r="H37"/>
  <c r="H39"/>
  <c r="H44"/>
  <c r="H45"/>
  <c r="H50"/>
  <c r="H51"/>
  <c r="H58"/>
  <c r="H59"/>
  <c r="H70"/>
  <c r="H71"/>
  <c r="H72"/>
  <c r="H74"/>
  <c r="H60" i="6"/>
  <c r="H59"/>
  <c r="H58"/>
  <c r="G57"/>
  <c r="H57" s="1"/>
  <c r="G57" i="2"/>
  <c r="G56"/>
  <c r="G55"/>
  <c r="G53"/>
  <c r="H53" s="1"/>
  <c r="F18" i="7" l="1"/>
  <c r="H18" s="1"/>
  <c r="G46" i="1" l="1"/>
  <c r="H46" s="1"/>
  <c r="G43" i="2"/>
  <c r="G45" i="6"/>
  <c r="H45" s="1"/>
  <c r="E61" i="2"/>
  <c r="G61" s="1"/>
  <c r="G60"/>
  <c r="H60" s="1"/>
  <c r="G54"/>
  <c r="H54" s="1"/>
  <c r="G49"/>
  <c r="G48"/>
  <c r="G42"/>
  <c r="G40"/>
  <c r="H40" s="1"/>
  <c r="G38"/>
  <c r="H38" s="1"/>
  <c r="G78"/>
  <c r="G79"/>
  <c r="G80"/>
  <c r="G81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H112" s="1"/>
  <c r="G113"/>
  <c r="H113" s="1"/>
  <c r="G114"/>
  <c r="G115"/>
  <c r="G116"/>
  <c r="G117"/>
  <c r="G118"/>
  <c r="G119"/>
  <c r="G77"/>
  <c r="G56" i="6"/>
  <c r="H56" s="1"/>
  <c r="H49"/>
  <c r="G140"/>
  <c r="H66" s="1"/>
  <c r="I66" s="1"/>
  <c r="I53" i="3"/>
  <c r="H33"/>
  <c r="H30"/>
  <c r="I27"/>
  <c r="G27"/>
  <c r="H27" s="1"/>
  <c r="H61"/>
  <c r="I61" s="1"/>
  <c r="G61"/>
  <c r="H117"/>
  <c r="H116"/>
  <c r="G117"/>
  <c r="G116"/>
  <c r="G55"/>
  <c r="H55" s="1"/>
  <c r="I36" i="2" l="1"/>
  <c r="H63"/>
  <c r="G89"/>
  <c r="G75"/>
  <c r="G115" i="3"/>
  <c r="H58" s="1"/>
  <c r="I58" s="1"/>
  <c r="I1" i="4"/>
  <c r="G29" i="1"/>
  <c r="H29" s="1"/>
  <c r="G81" i="6"/>
  <c r="H81" s="1"/>
  <c r="G82"/>
  <c r="H82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2"/>
  <c r="H102" s="1"/>
  <c r="G103"/>
  <c r="H103" s="1"/>
  <c r="G104"/>
  <c r="H104" s="1"/>
  <c r="G105"/>
  <c r="H105" s="1"/>
  <c r="G106"/>
  <c r="H106" s="1"/>
  <c r="G109"/>
  <c r="H109" s="1"/>
  <c r="G110"/>
  <c r="H110" s="1"/>
  <c r="G111"/>
  <c r="H111" s="1"/>
  <c r="G112"/>
  <c r="H112" s="1"/>
  <c r="G113"/>
  <c r="H113" s="1"/>
  <c r="G114"/>
  <c r="H114" s="1"/>
  <c r="G115"/>
  <c r="H115" s="1"/>
  <c r="G116"/>
  <c r="H116" s="1"/>
  <c r="G117"/>
  <c r="H117" s="1"/>
  <c r="G118"/>
  <c r="H118" s="1"/>
  <c r="G119"/>
  <c r="H119" s="1"/>
  <c r="G120"/>
  <c r="H120" s="1"/>
  <c r="G121"/>
  <c r="H121" s="1"/>
  <c r="G122"/>
  <c r="H122" s="1"/>
  <c r="G123"/>
  <c r="H123" s="1"/>
  <c r="G124"/>
  <c r="H124" s="1"/>
  <c r="G125"/>
  <c r="H125" s="1"/>
  <c r="G126"/>
  <c r="H126" s="1"/>
  <c r="G127"/>
  <c r="H127" s="1"/>
  <c r="G128"/>
  <c r="H128" s="1"/>
  <c r="G129"/>
  <c r="H129" s="1"/>
  <c r="G130"/>
  <c r="H130" s="1"/>
  <c r="G131"/>
  <c r="H131" s="1"/>
  <c r="G132"/>
  <c r="H132" s="1"/>
  <c r="G133"/>
  <c r="H133" s="1"/>
  <c r="G134"/>
  <c r="H134" s="1"/>
  <c r="G135"/>
  <c r="H135" s="1"/>
  <c r="G136"/>
  <c r="H136" s="1"/>
  <c r="G80"/>
  <c r="H80" s="1"/>
  <c r="E64"/>
  <c r="G64" s="1"/>
  <c r="H64" s="1"/>
  <c r="G63"/>
  <c r="H63" s="1"/>
  <c r="I62" s="1"/>
  <c r="G55"/>
  <c r="H55" s="1"/>
  <c r="G54"/>
  <c r="H54" s="1"/>
  <c r="G50"/>
  <c r="H50" s="1"/>
  <c r="G48"/>
  <c r="H48" s="1"/>
  <c r="I47" s="1"/>
  <c r="E44"/>
  <c r="G44" s="1"/>
  <c r="H44" s="1"/>
  <c r="G43"/>
  <c r="H43" s="1"/>
  <c r="G42"/>
  <c r="H42" s="1"/>
  <c r="G32"/>
  <c r="H32" s="1"/>
  <c r="G31"/>
  <c r="H31" s="1"/>
  <c r="G30"/>
  <c r="H30" s="1"/>
  <c r="G29"/>
  <c r="H29" s="1"/>
  <c r="G46" i="4"/>
  <c r="H46" s="1"/>
  <c r="E45"/>
  <c r="G45" s="1"/>
  <c r="H45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71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H34" i="2" l="1"/>
  <c r="I63"/>
  <c r="I28" i="6"/>
  <c r="I53"/>
  <c r="I40"/>
  <c r="H75" i="2"/>
  <c r="H31"/>
  <c r="G164" i="1"/>
  <c r="I69" s="1"/>
  <c r="H69" s="1"/>
  <c r="G77" i="6"/>
  <c r="H35" s="1"/>
  <c r="G101"/>
  <c r="H38" s="1"/>
  <c r="I37" s="1"/>
  <c r="G84" i="4"/>
  <c r="I25" s="1"/>
  <c r="G34"/>
  <c r="H34" s="1"/>
  <c r="G32"/>
  <c r="H32" s="1"/>
  <c r="G30"/>
  <c r="H30" s="1"/>
  <c r="G28"/>
  <c r="H28" s="1"/>
  <c r="E21"/>
  <c r="G57"/>
  <c r="H57" s="1"/>
  <c r="G56"/>
  <c r="H56" s="1"/>
  <c r="G55"/>
  <c r="H55" s="1"/>
  <c r="G44"/>
  <c r="H44" s="1"/>
  <c r="G43"/>
  <c r="H43" s="1"/>
  <c r="G41"/>
  <c r="H41" s="1"/>
  <c r="G40"/>
  <c r="H40" s="1"/>
  <c r="G39"/>
  <c r="H39" s="1"/>
  <c r="G35"/>
  <c r="H35" s="1"/>
  <c r="G33"/>
  <c r="H33" s="1"/>
  <c r="G20"/>
  <c r="H20" s="1"/>
  <c r="G19"/>
  <c r="H19" s="1"/>
  <c r="G18"/>
  <c r="H18" s="1"/>
  <c r="G71" i="3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H70"/>
  <c r="G70"/>
  <c r="F50"/>
  <c r="G50" s="1"/>
  <c r="H50" s="1"/>
  <c r="E43"/>
  <c r="G43" s="1"/>
  <c r="H43" s="1"/>
  <c r="G40"/>
  <c r="H40" s="1"/>
  <c r="E22"/>
  <c r="G22" s="1"/>
  <c r="H22" s="1"/>
  <c r="G54"/>
  <c r="H54" s="1"/>
  <c r="G53"/>
  <c r="H53" s="1"/>
  <c r="G49"/>
  <c r="H49" s="1"/>
  <c r="G46"/>
  <c r="H46" s="1"/>
  <c r="G44"/>
  <c r="H44" s="1"/>
  <c r="G37"/>
  <c r="H37" s="1"/>
  <c r="G24"/>
  <c r="H24" s="1"/>
  <c r="G23"/>
  <c r="H23" s="1"/>
  <c r="G21"/>
  <c r="H21" s="1"/>
  <c r="I34" i="6" l="1"/>
  <c r="I24" s="1"/>
  <c r="J25" s="1"/>
  <c r="J24"/>
  <c r="I16" i="3"/>
  <c r="G82"/>
  <c r="I30" s="1"/>
  <c r="G67"/>
  <c r="I33" s="1"/>
  <c r="G21" i="4"/>
  <c r="H21" s="1"/>
  <c r="I17" s="1"/>
  <c r="G50"/>
  <c r="I23" s="1"/>
  <c r="I13" s="1"/>
  <c r="I38"/>
  <c r="K38" i="3"/>
  <c r="I42"/>
  <c r="I48"/>
  <c r="G39"/>
  <c r="H39" s="1"/>
  <c r="I35" s="1"/>
  <c r="I20"/>
  <c r="G89" i="1"/>
  <c r="H89" s="1"/>
  <c r="F101"/>
  <c r="G101" s="1"/>
  <c r="H101" s="1"/>
  <c r="I70" i="6" l="1"/>
  <c r="G84" i="1"/>
  <c r="I34" s="1"/>
  <c r="G114"/>
  <c r="I37" s="1"/>
  <c r="H38" s="1"/>
  <c r="C6" i="5"/>
  <c r="I6" i="6"/>
  <c r="G52" i="2"/>
  <c r="H52" s="1"/>
  <c r="G47"/>
  <c r="G46"/>
  <c r="H46" s="1"/>
  <c r="G28"/>
  <c r="G27"/>
  <c r="G26"/>
  <c r="G25"/>
  <c r="H25" s="1"/>
  <c r="G66" i="1"/>
  <c r="H66" s="1"/>
  <c r="G64"/>
  <c r="H64" s="1"/>
  <c r="G55"/>
  <c r="H55" s="1"/>
  <c r="G54"/>
  <c r="H54" s="1"/>
  <c r="G59"/>
  <c r="H59" s="1"/>
  <c r="G58"/>
  <c r="H58" s="1"/>
  <c r="G31"/>
  <c r="H31" s="1"/>
  <c r="E32"/>
  <c r="G32" s="1"/>
  <c r="H32" s="1"/>
  <c r="G28"/>
  <c r="H28" s="1"/>
  <c r="I51" i="2" l="1"/>
  <c r="I52" i="1"/>
  <c r="C13" i="7"/>
  <c r="G13" s="1"/>
  <c r="G16" s="1"/>
  <c r="I45" i="2"/>
  <c r="I1" i="3"/>
  <c r="I62" i="1"/>
  <c r="H35"/>
  <c r="I27"/>
  <c r="I57"/>
  <c r="I24" i="2"/>
  <c r="G45" i="1"/>
  <c r="H45" s="1"/>
  <c r="G44"/>
  <c r="H44" s="1"/>
  <c r="G42"/>
  <c r="H42" s="1"/>
  <c r="I20" i="2" l="1"/>
  <c r="I40" i="1"/>
  <c r="I24" s="1"/>
  <c r="C7" i="5" l="1"/>
  <c r="C14" i="7"/>
  <c r="I14" s="1"/>
  <c r="I16" s="1"/>
  <c r="I80" i="1"/>
  <c r="I6"/>
  <c r="C12" i="7" l="1"/>
  <c r="E12" s="1"/>
  <c r="E16" s="1"/>
  <c r="C5" i="5"/>
  <c r="C16" i="7" l="1"/>
  <c r="C20" s="1"/>
  <c r="E18"/>
  <c r="G18"/>
  <c r="I18"/>
  <c r="C9" i="5"/>
  <c r="G8" i="7" l="1"/>
  <c r="D17"/>
  <c r="F17"/>
  <c r="H17"/>
</calcChain>
</file>

<file path=xl/sharedStrings.xml><?xml version="1.0" encoding="utf-8"?>
<sst xmlns="http://schemas.openxmlformats.org/spreadsheetml/2006/main" count="1049" uniqueCount="402">
  <si>
    <t>Lista de materiais do projeto WC  ALUNOS CCP CENTRO</t>
  </si>
  <si>
    <t>4 pç</t>
  </si>
  <si>
    <t>3 pç</t>
  </si>
  <si>
    <t>Esgoto - PVC Esgoto</t>
  </si>
  <si>
    <t>Bucha de redução longa</t>
  </si>
  <si>
    <t>50 mm - 40 mm</t>
  </si>
  <si>
    <t>2 pç</t>
  </si>
  <si>
    <t>Curva 90 curta</t>
  </si>
  <si>
    <t>40 mm</t>
  </si>
  <si>
    <t>6 pç</t>
  </si>
  <si>
    <t>50 mm</t>
  </si>
  <si>
    <t>1 pç</t>
  </si>
  <si>
    <t>Joelho 90</t>
  </si>
  <si>
    <t>100 mm</t>
  </si>
  <si>
    <t>12 pç</t>
  </si>
  <si>
    <t>5 pç</t>
  </si>
  <si>
    <t>Joelho 90 c/anel p/ esgoto secundário</t>
  </si>
  <si>
    <t>40 mm - 1.1/2"</t>
  </si>
  <si>
    <t>Luva</t>
  </si>
  <si>
    <t>8 pç</t>
  </si>
  <si>
    <t>Luva simples</t>
  </si>
  <si>
    <t>18 pç</t>
  </si>
  <si>
    <t>Tubo rígido c/ ponta lisa</t>
  </si>
  <si>
    <t>100 mm - 4"</t>
  </si>
  <si>
    <t>5,24 m</t>
  </si>
  <si>
    <t>6,76 m</t>
  </si>
  <si>
    <t>50 mm - 2"</t>
  </si>
  <si>
    <t>16,09 m</t>
  </si>
  <si>
    <t>Pluvial - PVC Acessórios</t>
  </si>
  <si>
    <t>7 pç</t>
  </si>
  <si>
    <t>Ralo corpo sifonado cilíndrico</t>
  </si>
  <si>
    <t>100x40mm</t>
  </si>
  <si>
    <t>3/4"</t>
  </si>
  <si>
    <t>Torneira de Jardim</t>
  </si>
  <si>
    <t>25 mm x 3/4"</t>
  </si>
  <si>
    <t>25 mm - 1/2"</t>
  </si>
  <si>
    <t>Água fria - Metais</t>
  </si>
  <si>
    <t>Registro de gaveta c/ canopla cromada</t>
  </si>
  <si>
    <t>Água fria - PVC misto soldável</t>
  </si>
  <si>
    <t>Joelho de redução soldável c/ rosca</t>
  </si>
  <si>
    <t>Água fria - PVC rígido soldável</t>
  </si>
  <si>
    <t>Adapt sold.curto c/bolsa-rosca p registro</t>
  </si>
  <si>
    <t>25 mm - 3/4"</t>
  </si>
  <si>
    <t>Joelho 90º soldável</t>
  </si>
  <si>
    <t>25 mm</t>
  </si>
  <si>
    <t>13 pç</t>
  </si>
  <si>
    <t>Tubos</t>
  </si>
  <si>
    <t>Tê 90 soldável</t>
  </si>
  <si>
    <t>Água fria - PVC soldável azul c/ bucha latão</t>
  </si>
  <si>
    <t>Joelho 90º soldável com  bucha de latão</t>
  </si>
  <si>
    <t>Joelho de redução 90º soldável com bucha de latão</t>
  </si>
  <si>
    <t>25 mm- 1/2"</t>
  </si>
  <si>
    <t>Tê red.90 sold c/ bucha latão B central</t>
  </si>
  <si>
    <t>25 mm -1/2"</t>
  </si>
  <si>
    <t>ÍTEM</t>
  </si>
  <si>
    <t>COD</t>
  </si>
  <si>
    <t>DESCRIÇÃO</t>
  </si>
  <si>
    <t>R$/un.</t>
  </si>
  <si>
    <t>s/BDI</t>
  </si>
  <si>
    <t>c/BDI</t>
  </si>
  <si>
    <t>TOT.  ÍTEM</t>
  </si>
  <si>
    <t>TOTAL</t>
  </si>
  <si>
    <t>RETIRADAS E DEMOLIÇÕES</t>
  </si>
  <si>
    <t>1.1</t>
  </si>
  <si>
    <t>PÇ</t>
  </si>
  <si>
    <t xml:space="preserve">BDI = </t>
  </si>
  <si>
    <t xml:space="preserve"> RETIRADA DE APARELHOS SANITARIOS </t>
  </si>
  <si>
    <t>m³</t>
  </si>
  <si>
    <t>m²</t>
  </si>
  <si>
    <t xml:space="preserve">REMOCAO DE AZULEJO E SUBSTRATO DE ADERENCIA EM ARGAMASSA </t>
  </si>
  <si>
    <t xml:space="preserve">REMOCAO DE PISO GRANILITE E SUBSTRATO DE ADERENCIA EM ARGAMASSA </t>
  </si>
  <si>
    <t>1.2</t>
  </si>
  <si>
    <t>1.3</t>
  </si>
  <si>
    <t>1.4</t>
  </si>
  <si>
    <t>REDE DE ESGOTO</t>
  </si>
  <si>
    <t>REDE DE ÁGUA FRIA</t>
  </si>
  <si>
    <t>COMPOSIÇÃO ESG. 1</t>
  </si>
  <si>
    <t>COMPOSIÇÃO HID. 1</t>
  </si>
  <si>
    <t>ESG 1</t>
  </si>
  <si>
    <t>HID 1</t>
  </si>
  <si>
    <t>REVESTIMENTOS</t>
  </si>
  <si>
    <t>REVESTIMENTO DE PAREDE</t>
  </si>
  <si>
    <t>Unid.</t>
  </si>
  <si>
    <t>Qde.</t>
  </si>
  <si>
    <t>REGULARIZAÇÃO DE PISO  88470 CONTRAPISO AUTONIVELANTE, APLICADO SOBRE LAJE, NÃO ADERIDO, ESPESSURA 3CM. AF_06/2014 M2 13,99 2,85 16,84</t>
  </si>
  <si>
    <t>4.1</t>
  </si>
  <si>
    <t>4.2</t>
  </si>
  <si>
    <t>4.3</t>
  </si>
  <si>
    <t xml:space="preserve">PEÇAS SANITÁRIAS E METAIS </t>
  </si>
  <si>
    <t>VASO SANITÁRIO SIFONADO COM CAIXA ACOPLADA LOUÇA BRANCA - PADRÃO MÉDIO, INCLUSO ENGATE FLEXÍVEL EM METAL CROMADO, 1/2 X 40CM - FORNECIMENTO E INSTALAÇÃO.</t>
  </si>
  <si>
    <t>pç</t>
  </si>
  <si>
    <t>74234/1</t>
  </si>
  <si>
    <t>MICTORIO SIFONADO DE LOUCA BRANCA COM PERTENCES, COM REGISTRO DE PRESSAO 1/2" COM CANOPLA CROMADA ACABAMENTO SIMPLES E CONJUNTO PARA FIXACAO - FORNECIMENTO E INSTALAÇÃO</t>
  </si>
  <si>
    <t>74229/1</t>
  </si>
  <si>
    <t>DIVISÓRIAS E PORTAS</t>
  </si>
  <si>
    <t>KIT DE PORTA DE MADEIRA PARA PINTURA, SEMI-OCA (LEVE OU MÉDIA), PADRÃO MÉDIO, 80X210CM, ESPESSURA DE 3,5CM, ITENS INCLUSOS: DOBRADIÇAS, MONTAGEM E INSTALAÇÃO DO BATENTE, FECHADURA COM EXECUÇÃO DO FURO - FORNECIMENTO E INSTALAÇÃO. AF_08/2015 (PORTA DE ENTRADA DO WC)</t>
  </si>
  <si>
    <t>74065/3</t>
  </si>
  <si>
    <t>73924/1</t>
  </si>
  <si>
    <t xml:space="preserve"> DEMOLICAO DE ALVENARIA DE ELEMENTOS CERAMICOS </t>
  </si>
  <si>
    <t>PINTURA e VIDROS</t>
  </si>
  <si>
    <t xml:space="preserve"> VIDRO FANTASIA MARTELADO 4MM </t>
  </si>
  <si>
    <t>TOTAL ORÇAMENTÁRIO</t>
  </si>
  <si>
    <t/>
  </si>
  <si>
    <t>REVESTIMENTO DE PISO</t>
  </si>
  <si>
    <t xml:space="preserve">PINTURA </t>
  </si>
  <si>
    <t>50 mm - 1.1/2"</t>
  </si>
  <si>
    <t>Tê de redução 90 soldável</t>
  </si>
  <si>
    <t>50 mm - 25 mm</t>
  </si>
  <si>
    <t>Esgoto - PVC Acessórios</t>
  </si>
  <si>
    <t>Água fria - Aparelho</t>
  </si>
  <si>
    <t>1.1/2"</t>
  </si>
  <si>
    <t>ESG.1</t>
  </si>
  <si>
    <t>HID.1</t>
  </si>
  <si>
    <t>KIT DE PORTA DE MADEIRA PARA PINTURA, SEMI-OCA (LEVE OU MÉDIA), PADRÃO MÉDIO, 60X210CM, ESPESSURA DE 3,5CM, ITENS INCLUSOS: DOBRADIÇAS, MONTAGEM E INSTALAÇÃO DO BATENTE, FECHADURA COM EXECUÇÃO DO FURO - FORNECIMENTO E INSTALAÇÃO. AF_08/2015 (BOX)</t>
  </si>
  <si>
    <t xml:space="preserve">HID 1 = </t>
  </si>
  <si>
    <t xml:space="preserve">ESG 1 = </t>
  </si>
  <si>
    <t>74065/3 PINTURA ESMALTE BRILHANTE PARA MADEIRA, DUAS DEMAOS, SOBRE FUNDO NIVELADOR BRANCO  (portas de madeira)</t>
  </si>
  <si>
    <t xml:space="preserve"> PINTURA ESMALTE ALTO BRILHO, DUAS DEMAOS, SOBRE SUPERFICIE METALICA </t>
  </si>
  <si>
    <t>REVESTIMENTO CERÂMICO PARA PAREDES INTERNAS COM PLACAS TIPO GRÊS OU SEMI-GRÊS DE DIMENSÕES 33X45 CM APLICADAS EM AMBIENTES DE ÁREA MAIOR QUE 5 M² A MEIA ALTURA DAS PAREDES</t>
  </si>
  <si>
    <t>3) trocar toda tubulação hidraulica, por 3/4"</t>
  </si>
  <si>
    <t>REVESTIMENTO CERÂMICO PARA PISO COM PLACAS TIPO GRÊS DE DIMENSÕES 45X45 CM APLICADA EM AMBIENTES DE ÁREA MAIOR QUE 10 M². AF_06/2014</t>
  </si>
  <si>
    <t>KIT DE PORTA DE MADEIRA PARA PINTURA, SEMI-OCA (LEVE OU MÉDIA), PADRÃO MÉDIO, 70X210CM, ESPESSURA DE 3,5CM, ITENS INCLUSOS: DOBRADIÇAS, MONTAGEM E INSTALAÇÃO DO BATENTE, FECHADURA COM EXECUÇÃO DO FURO - FORNECIMENTO E INSTALAÇÃO. AF_08/2015 (BOX)</t>
  </si>
  <si>
    <t>Lista de materiais do pavimento WC ALUNOS</t>
  </si>
  <si>
    <t>3,94 m</t>
  </si>
  <si>
    <t>Tê 90</t>
  </si>
  <si>
    <t>Bucha de redução sold. longa</t>
  </si>
  <si>
    <t>17,68 m</t>
  </si>
  <si>
    <t>5,52 m</t>
  </si>
  <si>
    <t xml:space="preserve">REMOCAO DE PISO CERÂMICO E SUBSTRATO DE ADERENCIA EM ARGAMASSA </t>
  </si>
  <si>
    <t>2) trocar todas portas</t>
  </si>
  <si>
    <t>4)troca de revestimento parede e piso</t>
  </si>
  <si>
    <t>5) Adequação da rede de esgoto</t>
  </si>
  <si>
    <t>6)troca de peças sanitárias</t>
  </si>
  <si>
    <t xml:space="preserve">7) pintura </t>
  </si>
  <si>
    <t>1) adequação de um box sanitário</t>
  </si>
  <si>
    <t>PAREDE</t>
  </si>
  <si>
    <t>ALVENARIA DE VEDAÇÃO DE BLOCOS CERÂMICOS FURADOS NA HORIZONTAL DE 9X19X19CM (ESPESSURA 9CM) DE PAREDES COM ÁREA LÍQUIDA MENOR QUE 6M² SEM VÃOS E ARGAMASSA DE  ASSENTAMENTO COM PREPARO EM BETONEIRA. AF_06/2014</t>
  </si>
  <si>
    <t>REVEST CER. PAREDE  (ALTURA=2,20 m)</t>
  </si>
  <si>
    <t xml:space="preserve">REVEST CER. PISO </t>
  </si>
  <si>
    <t>KIT DE PORTA DE MADEIRA PARA PINTURA, SEMI-OCA (LEVE OU MÉDIA), PADRÃO MÉDIO, 90X210CM, ESPESSURA DE 3,5CM, ITENS INCLUSOS: DOBRADIÇAS, MONTAGEM E INSTALAÇÃO DO BATENTE, FECHADURA COM EXECUÇÃO DO FURO - FORNECIMENTO E INSTALAÇÃO. AF_08/2015 (PORTA DE ENTRADA DO WC)</t>
  </si>
  <si>
    <t>BANCADA GRANITO CINZA POLIDO 50 X 0,60M, INCL. UMA CUBA DE EMBUTIR OVAL LOUÇA BRANCA 35X 50CM, VÁLVULA METAL CROMADO, SIFÃO FLEXÍVEL PVC, ENGATE 30CM FLEXÍVEL PLÁSTICO E TORNEIRA CROMADA DE MESA, PADRÃO MÉDIO - FORNEC. E INSTALAÇÃO. AF_12/2013</t>
  </si>
  <si>
    <t>Joelho 45</t>
  </si>
  <si>
    <t>Joelho 90 c/ visita</t>
  </si>
  <si>
    <t>100 mm - 50 mm</t>
  </si>
  <si>
    <t>Junção simples</t>
  </si>
  <si>
    <t>Tubo PVC ponta-bolsa c/ virola</t>
  </si>
  <si>
    <t>1,40 m</t>
  </si>
  <si>
    <t>3,52 m</t>
  </si>
  <si>
    <t>3,91 m</t>
  </si>
  <si>
    <t>Tê sanitário</t>
  </si>
  <si>
    <t>100 mm - 100 mm</t>
  </si>
  <si>
    <t>50 mm -50 mm</t>
  </si>
  <si>
    <t>25 mm x 1/2"</t>
  </si>
  <si>
    <t>4,67 m</t>
  </si>
  <si>
    <t>6,78 m</t>
  </si>
  <si>
    <t>Luva de red. sold c/ bucha latão</t>
  </si>
  <si>
    <t xml:space="preserve"> TUBO PVC, , DN 50 MM, FORNECIDO E INSTALADO EM RAMAL </t>
  </si>
  <si>
    <t xml:space="preserve"> TUBO PVC,  DN 100 MM, FORNECIDO E INSTALADO EM RAMAL </t>
  </si>
  <si>
    <t xml:space="preserve"> TUBO PVC,  DN 40 MM, FORNECIDO E INSTALADO EM RAMAL </t>
  </si>
  <si>
    <t>RALO SIFONADO, PVC, DN 100 X 40 MM, JUNTA SOLDÁVEL, FORNECIDO E INSTALADO EM RAMAIS . AF_12/2014</t>
  </si>
  <si>
    <t>Torneira deJARDIM</t>
  </si>
  <si>
    <t>REGISTRO DE GAVETA BRUTO, LATÃO, ROSCÁVEL, 1 1/2, COM ACABAMENTO E CANOPLA CROMADOS, INSTALADO EM RESERVAÇÃO DE ÁGUA DE EDIFICAÇÃO QUE POSSUA RESERVATÓRIO DE FIBRA/FIBROCIMENTO  FORNECIMENTO E INSTALAÇÃO. AF_06/2016</t>
  </si>
  <si>
    <t>REGISTRO DE GAVETA BRUTO, LATÃO, ROSCÁVEL, 3/4", COM ACABAMENTO E CANOPLA CROMADOS, INSTALADO EM RESERVAÇÃO DE ÁGUA DE EDIFICAÇÃO QUE POSSUA RESERVATÓRIO DE FIBRA/FIBROCIMENTO  FORNECIMENTO E INSTALAÇÃO. AF_06/2016</t>
  </si>
  <si>
    <t>HID.1 =</t>
  </si>
  <si>
    <t xml:space="preserve">88487 APLICAÇÃO MANUAL DE PINTURA COM TINTA LÁTEX PVA EM PAREDES E TETOS, DUAS DEMÃOS. AF_06/2014 </t>
  </si>
  <si>
    <t xml:space="preserve"> LAMPADA LED 2X18W 1,20m COM CALHA- FORNECIMENTO E INSTALACAO </t>
  </si>
  <si>
    <t>8) troca de luminária</t>
  </si>
  <si>
    <t>RESUMO _ORÇAMENTO</t>
  </si>
  <si>
    <t>9 pç</t>
  </si>
  <si>
    <t>23 pç</t>
  </si>
  <si>
    <t>32,83 m</t>
  </si>
  <si>
    <t>4,04 m</t>
  </si>
  <si>
    <t xml:space="preserve">TORNEIRA CROMADA 1/2" OU 3/4" PARA TANQUE, PADRÃO MÉDIO - FORNECIMENTO E </t>
  </si>
  <si>
    <t xml:space="preserve"> pç</t>
  </si>
  <si>
    <t>Reforma</t>
  </si>
  <si>
    <t>1) remoção: aparelhos sanitários</t>
  </si>
  <si>
    <t>4) remoção: tubulações de água e esgoto</t>
  </si>
  <si>
    <t>7)revestimentos  de  paredes e pisos cerâmicos</t>
  </si>
  <si>
    <t>RETIRADA DE PORTAS</t>
  </si>
  <si>
    <t xml:space="preserve"> PINTURA ESMALTE ALTO BRILHO, DUAS DEMAOS, SOBRE SUPERFICIE METALICA -[JANELAS]. COR: CINZA CLARO</t>
  </si>
  <si>
    <t>REVESTIMENTO CERÂMICO PARA PISO COM PLACAS TIPO GRÊS DE DIMENSÕES 45X45 CM APLICADA EM AMBIENTES DE ÁREA MAIOR QUE 10 M². AF_06/2014 . COR: CINZA CLARO OU AREIA</t>
  </si>
  <si>
    <t>REVESTIMENTO CERÂMICO PARA PAREDES INTERNAS COM PLACAS TIPO GRÊS OU SEMI-GRÊS DE DIMENSÕES 33X45 CM APLICADAS EM AMBIENTES DE ÁREA MAIOR QUE 5 M² ALTURA: 2,20M;  COR: BRANCO; REJUNTE : COR GRAFITE CLARO</t>
  </si>
  <si>
    <t xml:space="preserve"> APLICAÇÃO MANUAL DE PINTURA COM TINTA LÁTEX ACRÍLICA EM PAREDES, DUAS DEMÃOS</t>
  </si>
  <si>
    <t>COMPOSIÇÃO ELE 1</t>
  </si>
  <si>
    <t>91953 INTERRUPTOR SIMPLES (1 MÓDULO), 10A/250V, INCLUINDO SUPORTE E PLACA - FORNECIMENTO E INSTALAÇÃO</t>
  </si>
  <si>
    <t>73953/6</t>
  </si>
  <si>
    <t>LUMINARIA TIPO CALHA, DE SOBREPOR, COM  LAMPADA LED 1,20M, 18W CADA,  2X18W, COMPLETA, FORNECIMENTO E INSTALACAO</t>
  </si>
  <si>
    <t>2pç</t>
  </si>
  <si>
    <t>ELÉTRICA</t>
  </si>
  <si>
    <t>ELE.1</t>
  </si>
  <si>
    <t>COMPOSIÇÃO ELÉTRICA</t>
  </si>
  <si>
    <t>ELE 1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</si>
  <si>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</si>
  <si>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</si>
  <si>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</si>
  <si>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</si>
  <si>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</si>
  <si>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</si>
  <si>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</si>
  <si>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</si>
  <si>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</si>
  <si>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</si>
  <si>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LIMPEZA E BOTA FORA</t>
  </si>
  <si>
    <t xml:space="preserve">ELE.1 = </t>
  </si>
  <si>
    <t>WC 1 - WC ALUNOS CCP CENTRO (TERREO)  - [Rua Portugal]</t>
  </si>
  <si>
    <t>WC  2 _ WC alunos ANEXO RAMPA_ CCP CENTRO (INFERIOR) - [Rua Portugal]</t>
  </si>
  <si>
    <t xml:space="preserve">DEMOLICAO DE ALVENARIA DE ELEMENTOS CERAMICOS </t>
  </si>
  <si>
    <t>1)demolição:   porta   do último box - 1 porta</t>
  </si>
  <si>
    <t>2) remoção de  portas e batentes - 5 unidades</t>
  </si>
  <si>
    <t>3) remoção de peças sanitárias e tubulação  hidraulica.</t>
  </si>
  <si>
    <t>5) elevação de parede em alvenaria (frente do último box)</t>
  </si>
  <si>
    <t>7) revestimento de piso e parede cerâmico</t>
  </si>
  <si>
    <t>8) instalação de peças sanitárias</t>
  </si>
  <si>
    <t>9) pintura látex sobre parede  e esmalte sobre janelas</t>
  </si>
  <si>
    <t xml:space="preserve">10) instalação de painel , em granito, 1,50x2,0m </t>
  </si>
  <si>
    <t>8)instalações de peças sanitárias : lavatórios, vasos sanitário e mictórios</t>
  </si>
  <si>
    <t>6) instalação de rede  hidráulica e esgoto (parte)</t>
  </si>
  <si>
    <t>9) instalação de s e batentes e portas</t>
  </si>
  <si>
    <t>HID. 1</t>
  </si>
  <si>
    <t xml:space="preserve">HID.1 = </t>
  </si>
  <si>
    <t>TUBULAÇÕES ESGOTO [Ligações]</t>
  </si>
  <si>
    <t xml:space="preserve">ESG.1 = </t>
  </si>
  <si>
    <t>DIVISORIA EM MARMORE  POLIDO, ESPESSURA 3 CM, ASSENTADO COM ARGAMASSA TRACO 1:4 (CIMENTO E AREIA), ARREMATE COM CIMENTO BRANCO, EXCLUSIVE FERRAGENS  (PAINEL)</t>
  </si>
  <si>
    <t xml:space="preserve"> PINTURA ESMALTE BRILHANTE PARA MADEIRA, DUAS DEMAOS, SOBRE FUNDO NIVELADOR  (portas de madeira). COR: CINZA CLARO</t>
  </si>
  <si>
    <t xml:space="preserve"> PINTURA ESMALTE ALTO BRILHO, DUAS DEMAOS, SOBRE SUPERFICIE METALICA . COR: GRAFITE</t>
  </si>
  <si>
    <t>PINTURA</t>
  </si>
  <si>
    <t>ALVENARIA DE ELEVAÇÃO</t>
  </si>
  <si>
    <t>(COMPOSIÇÃO REPRESENTATIVA) DO SERVIÇO DE ALVENARIA DE VEDAÇÃO DE BLOCOS VAZADOS DE CERÂMICA DE 9X19X19CM (ESPESSURA 9CM)</t>
  </si>
  <si>
    <t>2.1</t>
  </si>
  <si>
    <t>8.1</t>
  </si>
  <si>
    <t>8.2</t>
  </si>
  <si>
    <t>8.3</t>
  </si>
  <si>
    <t>WC _1 _WC ALUNOS _TÉRREO _ CCP CENTRO</t>
  </si>
  <si>
    <t>WC_3_WC  ALUNOS _FEMININO _ CCP CAMPUS</t>
  </si>
  <si>
    <t>WC 2 - WC ALUNOS CCP CENTRO (superior - feminino) -[Rua Portyugal]</t>
  </si>
  <si>
    <t>11) instalação elétrica</t>
  </si>
  <si>
    <t>1)demolição:   divisórias em alvenaria dos boxs dos sanitários</t>
  </si>
  <si>
    <t>2) remoção de  portas e batentes (portas de entrada)- 2 unidades</t>
  </si>
  <si>
    <t>4) remoção: revestimentos de parede e piso ceramico</t>
  </si>
  <si>
    <t>4) remoção:revestimentos de parede e piso ceramico</t>
  </si>
  <si>
    <t>5) remoção: revestimentos de parede e piso granitina</t>
  </si>
  <si>
    <t>Instalações e reforma</t>
  </si>
  <si>
    <t>5) elevação de divisórias em granito</t>
  </si>
  <si>
    <t>10) instalação elétrica</t>
  </si>
  <si>
    <t>REDE DE ESGOTO - ESG 1</t>
  </si>
  <si>
    <t>COMPOSIÇÕES</t>
  </si>
  <si>
    <t>REDE HIDRÁULICA = HID.1</t>
  </si>
  <si>
    <t xml:space="preserve">HID 1  = </t>
  </si>
  <si>
    <t>REGULARIZAÇÃO DE PISO  88470 CONTRAPISO AUTONIVELANTE, APLICADO SOBRE LAJE, NÃO ADERIDO, ESPESSURA 3CM. AF_06/2014. COR: CINZA CLARO OU AREIA</t>
  </si>
  <si>
    <t>BANCADA GRANITO CINZA POLIDO 1,50 X 0,55M, INCL. TRES CUBAS DE EMBUTIR OVAL LOUÇA BRANCA 35X 50CM, VÁLVULA METAL CROMADO, SIFÃO FLEXÍVEL PVC, ENGATE 30CM FLEXÍVEL PLÁSTICO E TORNEIRA CROMADA DE MESA, PADRÃO MÉDIO - FORNEC. E INSTALAÇÃO. AF_12/2013</t>
  </si>
  <si>
    <t>BANCADA GRANITO CINZA POLIDO 2,15 X 0,55M, INCL. TRES CUBAS DE EMBUTIR OVAL LOUÇA BRANCA 35X 50CM, VÁLVULA METAL CROMADO, SIFÃO FLEXÍVEL PVC, ENGATE 30CM FLEXÍVEL PLÁSTICO E TORNEIRA CROMADA DE MESA, PADRÃO MÉDIO - FORNEC. E INSTALAÇÃO. AF_12/2013</t>
  </si>
  <si>
    <t>APLICAÇÃO MANUAL DE PINTURA COM TINTA LÁTEX PVA EM TETO LAJE , DUAS DEMÃOS. AF_06/2014</t>
  </si>
  <si>
    <t xml:space="preserve">WC ALUNOS CCP CAMPUS MASCULINO </t>
  </si>
  <si>
    <t>REVESTIMENTOS CERÂMICOS DE PAREDE E PISO</t>
  </si>
  <si>
    <t>PINTURAS</t>
  </si>
  <si>
    <t>m</t>
  </si>
  <si>
    <t>5.4</t>
  </si>
  <si>
    <t>ELÉTRICA -  ELE.1</t>
  </si>
  <si>
    <t>9) instalação de  batentes e portas</t>
  </si>
  <si>
    <t>9) pintura látex (laje), verniz(portas)e esmalte (janelas)</t>
  </si>
  <si>
    <t>8,76 m</t>
  </si>
  <si>
    <t>13,44 m</t>
  </si>
  <si>
    <t>12,95 m</t>
  </si>
  <si>
    <t>Lista de materiais do projeto WC  ALUNOS CCP campus FEM</t>
  </si>
  <si>
    <t>REVESTIMENTO DE PISO E SOLEIRA</t>
  </si>
  <si>
    <t>SOLEIRA DE GRANITO, LARGURA 15CM, ESPESSURA 3CM, ASSENTADA SOBRE ARGAMASSA TRACO 1:4 (CIMENTO E AREIA)</t>
  </si>
  <si>
    <t>4.4</t>
  </si>
  <si>
    <t>BANCADA GRANITO CINZA POLIDO 1,50 X 0,55M, INCL. DUAS CUBAS DE EMBUTIR OVAL LOUÇA BRANCA 35X 50CM, VÁLVULA METAL CROMADO, SIFÃO FLEXÍVEL PVC, ENGATE 30CM FLEXÍVEL PLÁSTICO E TORNEIRA CROMADA DE MESA, PADRÃO MÉDIO - FORNEC. E INSTALAÇÃO. AF_12/2013</t>
  </si>
  <si>
    <t>PAPELEIRA P/ PAPELE HIGIÊNICO EM ROLO COM FIXAÇÃO NA PAREDE</t>
  </si>
  <si>
    <t>PAPELEIRA DE PAPEL TOALHA BOBINA SIMPLES</t>
  </si>
  <si>
    <t>ESPELHO, 50x100CM, EM MOLDURA DE ALUMÍNIO</t>
  </si>
  <si>
    <t>3 m</t>
  </si>
  <si>
    <t xml:space="preserve">Total = </t>
  </si>
  <si>
    <t>Universidade Estadual do Norte do Paraná - UENP</t>
  </si>
  <si>
    <t>CRONOGRAMA FÍSICO-FINANCEIRO</t>
  </si>
  <si>
    <t>OBRA</t>
  </si>
  <si>
    <t>LOCAL</t>
  </si>
  <si>
    <t>UENP-CORNÉLIO</t>
  </si>
  <si>
    <t xml:space="preserve">VALOR DA OBRA: </t>
  </si>
  <si>
    <t>ITEM</t>
  </si>
  <si>
    <t>DESCRIÇÃO DOS SERVIÇOS</t>
  </si>
  <si>
    <t>1.º MÊS</t>
  </si>
  <si>
    <t>2.º MÊS</t>
  </si>
  <si>
    <t>3.º MÊS</t>
  </si>
  <si>
    <t>TOTAL SIMPLES EM R$</t>
  </si>
  <si>
    <t>TOTAL ACUMULADO EM R$</t>
  </si>
  <si>
    <t>TOTAL ACUMULADO EM %</t>
  </si>
  <si>
    <t xml:space="preserve">                                      Decreto Estadual n.º3909, Publicado no Diario Oficial do Estado do     Paraná em 01/12/08</t>
  </si>
  <si>
    <t>WC_ ALUNOS</t>
  </si>
  <si>
    <t>SERVIÇOS A EXECUTAR</t>
  </si>
  <si>
    <t>VALOR DOS SERVIÇOS</t>
  </si>
  <si>
    <t>DATA:</t>
  </si>
  <si>
    <t xml:space="preserve">                             Campus Cornélio Procópio - C.Procópio - PR</t>
  </si>
  <si>
    <t xml:space="preserve">Valor Total = </t>
  </si>
  <si>
    <t xml:space="preserve">Prazo de execução = </t>
  </si>
  <si>
    <t>3 meses</t>
  </si>
  <si>
    <t>1)Na primeira medição, o WC 1 deverá estar totalmente concluido;</t>
  </si>
  <si>
    <t>3)Na terceira (e última) medição, todos WCs deverão estar totalmente concluidos.</t>
  </si>
  <si>
    <t>3) remoção:  portas e batentes de madeira - 10 unidades</t>
  </si>
  <si>
    <t>14 pç</t>
  </si>
  <si>
    <t>50 mm - 50 mm</t>
  </si>
  <si>
    <t>11 pç</t>
  </si>
  <si>
    <t>Chuveiro</t>
  </si>
  <si>
    <t>1/2"</t>
  </si>
  <si>
    <t>Registro de pressão c/ canopla cromada</t>
  </si>
  <si>
    <t>Pressmatic mictório cromado</t>
  </si>
  <si>
    <t>32 mm - 1"</t>
  </si>
  <si>
    <t>50 mm - 32 mm</t>
  </si>
  <si>
    <t>Joelho de redução 90 soldável</t>
  </si>
  <si>
    <t>32 mm - 25 mm</t>
  </si>
  <si>
    <t>19,88 m</t>
  </si>
  <si>
    <t>32 mm</t>
  </si>
  <si>
    <t>6,55 m</t>
  </si>
  <si>
    <t>7,14 m</t>
  </si>
  <si>
    <t xml:space="preserve">Bucha de redução </t>
  </si>
  <si>
    <t>RALO SIFONADO 100x50mmx40mm</t>
  </si>
  <si>
    <t>6pç</t>
  </si>
  <si>
    <t>QUADRO DE COMPOSIÇÕES (BDI = 30%)</t>
  </si>
  <si>
    <t>25mm x 1/2" - tipo ducha - 127V</t>
  </si>
  <si>
    <t>Registro de gaveta c/ canopla cromada - Docol, Deca, Fabrimar ou similar</t>
  </si>
  <si>
    <t>KIT PORTA DE VIDRO TEMPERADO, COM PELICUULA ,OPACO,  0,8X2,1 m, ESPESSURA 10MM, INCLUSIVE ACESSORIOS (PORTA DA ENTRADA)</t>
  </si>
  <si>
    <t>KIT PORTA DE VIDRO TEMPERADO, COM PELÍCULA,  OPACO,  0,7X1,7M, ESPESSURA 10MM, INCLUSIVE ACESSORIOS (PORTA dos BOX)</t>
  </si>
  <si>
    <t>12) pinturas:   paredes de alvenaria e esquadrias de ferro</t>
  </si>
  <si>
    <t>BANCADA GRANITO CINZA POLIDO 0,50 X 0,60M, INCL. CUBA DE EMBUTIR OVAL LOUÇA BRANCA 35X 50CM, VÁLVULA METAL CROMADO, SIFÃO FLEXÍVEL PVC, ENGATE 30CM FLEXÍVEL PLÁSTICO E TORNEIRA CROMADA DE MESA, PADRÃO POPULAR - FORNEC. E INSTALAÇÃO. AF_12/2013 UN 339,14 62,41 401,55</t>
  </si>
  <si>
    <t>COMPOSIÇÃO BANCADA DE GRANITO</t>
  </si>
  <si>
    <t>H=3</t>
  </si>
  <si>
    <t>H=2,4</t>
  </si>
  <si>
    <t>ÁREA DE AZULEJOS</t>
  </si>
  <si>
    <t>PAREDE H=3M</t>
  </si>
  <si>
    <t xml:space="preserve">LINEAR = </t>
  </si>
  <si>
    <t xml:space="preserve">ÁREA = </t>
  </si>
  <si>
    <t xml:space="preserve">PAREDE H = 2,5M = </t>
  </si>
  <si>
    <t xml:space="preserve">AREA TOTAL AZULEJO = </t>
  </si>
  <si>
    <t>PAPELEIRA DE PAPEL HIGIÊNICO</t>
  </si>
  <si>
    <t>PAPELEIRA DE PAPEL TOALHA</t>
  </si>
  <si>
    <t>KIT PORTA DE VIDRO TEMPERADO, COM PELICUULA ,OPACO,  0,6X1,7 m, ESPESSURA 10MM, INCLUSIVE ACESSORIOS (PORTA PARA BOX CHUVEIRO)</t>
  </si>
  <si>
    <t>PAPEL HIGIÊNICO                                                              PAPEL TOALHA</t>
  </si>
  <si>
    <t>ESPELHO DE PAREDE 50x100cm Espelho Liso Reflexivo 2mm com moldura de alumínio</t>
  </si>
  <si>
    <t>74229/001</t>
  </si>
  <si>
    <t>SERVIÇOS/INSTALAÇÕES</t>
  </si>
  <si>
    <t>6)rede de água e rede de esgoto</t>
  </si>
  <si>
    <t>9) instalação de portas, divisórias, acessórios</t>
  </si>
  <si>
    <t>KIT ACESSÓRIO /DISPENSER</t>
  </si>
  <si>
    <t xml:space="preserve">TOTAL GERAL = </t>
  </si>
  <si>
    <t>Nota: A empresa construtora poderá alterar o cronograma físico financeiro, desde que siga os seguintes critérios:</t>
  </si>
  <si>
    <t>3pç</t>
  </si>
  <si>
    <t>ORÇAMENTO</t>
  </si>
  <si>
    <t>7) revestimento de piso e parede cerâmicos</t>
  </si>
  <si>
    <t>REVESTIMENTO CERÂMICO PARA PAREDES INTERNAS COM PLACAS TIPO GRÊS OU SEMI-GRÊS DE DIMENSÕES 33X45 CM APLICADAS EM AMBIENTES DE ÁREA MAIOR QUE 5 M² ALTURA: ATÉ TETO (3,0)m;  COR: BRANCO; REJUNTE : COR GRAFITE CLARO</t>
  </si>
  <si>
    <t>Registro de pressão c/ canopla cromada - chuveiro</t>
  </si>
  <si>
    <t xml:space="preserve">DIVISÓRIAS EM GRANITO </t>
  </si>
  <si>
    <t>COMP</t>
  </si>
  <si>
    <t>ALT</t>
  </si>
  <si>
    <t>M2</t>
  </si>
  <si>
    <t>DIVISORIA EM GRANITO CINZA POLIDO,  ASSENTADO COM ARGAMASSA TRACO 1:4 (CIMENTO E AREIA), ARREMATE COM CIMENTO BRANCO (BOX SANITÁRIOS) E MICTORIOS</t>
  </si>
  <si>
    <t>DIVISORIA EM MARMORE GRANITO CINZA, ASSENTADO COM ARGAMASSA TRACO 1:4 (CIMENTO E AREIA), ARREMATE COM CIMENTO BRANCO</t>
  </si>
  <si>
    <t>TOMADA 127V  PARA CHUVEIRO E LIGAÇÃO NA REDE EXISTENTE</t>
  </si>
  <si>
    <t>SOLEIRA DE GRANITO, LARGURA 15CM, ESPESSURA 3CM, ASSENTADA SOBRE ARGAMASSA TRACO 1:4 (CIMENTO E AREIA) - [PORTA DE ENTRADA]</t>
  </si>
  <si>
    <t>9) instalação de  soleiras  e portas</t>
  </si>
  <si>
    <t>9) pintura látex (laje) e esmalte (janelas)</t>
  </si>
  <si>
    <t>PEÇAS SANITÁRIAS,  METAIS E DISPENSERS</t>
  </si>
  <si>
    <t>COMP. ELE 1</t>
  </si>
  <si>
    <t xml:space="preserve">                                      Decreto Estadual n.º3909, Publicado no Diário Oficial do Estado do     Paraná em 01/12/08</t>
  </si>
  <si>
    <t>3) remoção de peças sanitárias e tubulação  hidráulica.</t>
  </si>
  <si>
    <t>4) remoção: revestimentos de parede e piso cerâmico</t>
  </si>
  <si>
    <t>Adapt. solo.curto c/bolsa-rosca p registro</t>
  </si>
  <si>
    <t>13) elétrica: troca de interruptores e luminárias, instalação de chuveiros</t>
  </si>
  <si>
    <t>10) instalação elétrica, chuveiros</t>
  </si>
  <si>
    <t>REVESTIMENTO CERÂMICO PARA PAREDES INTERNAS COM PLACAS TIPO GRÊS OU SEMI-GRÊS DE DIMENSÕES 33X45 CM APLICADAS EM AMBIENTES DE ÁREA MAIOR QUE 5 M² ALTURA: ATÉ TETO;  COR: BRANCO; REJUNTE : COR GRAFITE CLARO</t>
  </si>
  <si>
    <t>ELÉTRICA (inclusive instalação de 3 luminárias)</t>
  </si>
  <si>
    <t>COMPOSIÇÃO HID. 1 (inclusive chuveiros)</t>
  </si>
  <si>
    <t>BANCADA GRANITO CINZA POLIDO 1,50 X 0,55M, INCLUSIVE DUAS CUBAS DE EMBUTIR OVAL LOUÇA BRANCA 35X 50CM, VÁLVULA METAL CROMADO, SIFÃO FLEXÍVEL PVC, ENGATE 30CM FLEXÍVEL PLÁSTICO E TORNEIRA CROMADA DE MESA, PADRÃO MÉDIO - FORNEC. E INSTALAÇÃO. AF_12/2013</t>
  </si>
  <si>
    <t>10) janelas: troca dos vidros e pintura nas esquadrias metálicas</t>
  </si>
  <si>
    <t>WC 2 - ALUNOS CAMPUS MASCULINO</t>
  </si>
  <si>
    <t>WC 3 - ALUNOS CAMPUS FEMININO</t>
  </si>
  <si>
    <t>KIT PORTA DE VIDRO TEMPERADO, COM PELÍCULA,  OPACO,  0,6X1,7M, ESPESSURA 10MM, INCLUSIVE ACESSORIOS (PORTA dos BOX)</t>
  </si>
  <si>
    <t xml:space="preserve"> PINTURA ESMALTE ALTO BRILHO, COR CINZA CLARO, DUAS DEMAOS, SOBRE SUPERFICIE METALICA (JANELAS)</t>
  </si>
  <si>
    <t>APLICAÇÃO MANUAL DE PINTURA COM TINTA LÁTEX PVA, BRANCO BRILHANTE,  EM TETO LAJE , DUAS DEMÃOS. AF_06/2014</t>
  </si>
  <si>
    <t>COMPOSIÇÃO HID. 1 (INCLUI CHUVEIROS)</t>
  </si>
  <si>
    <t>(INCLUI LUMINÁRIAS)</t>
  </si>
  <si>
    <t>KIT PORTA DE VIDRO TEMPERADO, COM PELICULA ,OPACO,  0,8X1,70 m, ESPESSURA 10MM, INCLUSIVE ACESSORIOS (BOX CADEIRANTE)</t>
  </si>
  <si>
    <t>10 pç</t>
  </si>
  <si>
    <t>6.4</t>
  </si>
  <si>
    <t>6.5</t>
  </si>
  <si>
    <t>6.6</t>
  </si>
  <si>
    <t>6.7</t>
  </si>
  <si>
    <t>APLICAÇÃO MANUAL DE PINTURA COM VERNIZ , DUAS DEMÃOS. (PORTA DE MADEIRA)</t>
  </si>
  <si>
    <t>DIVISORIA EM GRANITO CINZA POLIDO, ESPESSURA 3 CM, ASSENTADO COM ARGAMASSA TRACO 1:4 (CIMENTO E AREIA), ARREMATE COM CIMENTO BRANCO, EXCLUSIVE FERRAGENS (BOX SANITÁRIOS)</t>
  </si>
  <si>
    <t>KIT  PORTA DE VIDRO TEMPERADO, OPACO,  0,8X1,7M, ESPESSURA 10MM, INCLUSIVE ACESSORIOS (PORTA dos BOX)</t>
  </si>
  <si>
    <t xml:space="preserve"> KIT PORTA DE VIDRO TEMPERADO, OPACO,  0,6X1,7M, ESPESSURA 10MM, INCLUSIVE ACESSORIOS (PORTA dos BOX)</t>
  </si>
  <si>
    <t>KIT DE PORTA DE MADEIRA PARA PINTURA, SEMI-OCA (LEVE OU MÉDIA), PADRÃO MÉDIO, 80X210CM, ESPESSURA DE 3,5CM, ITENS INCLUSOS: DOBRADIÇAS, MONTAGEM E INSTALAÇÃO DO BATENTE, FECHADURA COM EXECUÇÃO DO FURO - FORNECIMENTO E INSTALAÇÃO. AF_08/2015 (PORTA DE ENTRADA DO WC) [REAPROVEITAMENTO DO BATENTE]</t>
  </si>
  <si>
    <t>KIT DE PORTA DE MADEIRA PARA PINTURA, SEMI-OCA (LEVE OU MÉDIA), PADRÃO MÉDIO, 80X210CM, ESPESSURA DE 3,5CM, ITENS INCLUSOS: DOBRADIÇAS, MONTAGEM E INSTALAÇÃO DO BATENTE, FECHADURA COM EXECUÇÃO DO FURO - FORNECIMENTO E INSTALAÇÃO. AF_08/2015 (PORTA DE ENTRADA DO WC)- [REAPROVEITAMENTO DO BATENTE]</t>
  </si>
  <si>
    <t>BARRA DE APOIO, METÁLICO, CROMADO, 60cm, FIXADO NA PAREDE (box p/ cadeirantes)</t>
  </si>
  <si>
    <t xml:space="preserve">BARRA DE APOIO, METÁLICO, CROMADO, 60cm, FIXADO NA PAREDE (box p/ cadeirantes) </t>
  </si>
  <si>
    <t>DIVISÓRIA EM GRANITO</t>
  </si>
  <si>
    <t>REVESTIMENTO CERÂMICO PARA PAREDES INTERNAS COM PLACAS TIPO GRÊS OU SEMI-GRÊS DE DIMENSÕES 33X45 CM APLICADAS EM AMBIENTES DE ÁREA MAIOR QUE 5 M² ALTURA: ATÉ TETO  ;  COR: BRANCO; REJUNTE : COR GRAFITE CLARO</t>
  </si>
  <si>
    <t>6) fechamento de box divisórias de granito</t>
  </si>
  <si>
    <t>2)demolição :  divisórias dos box</t>
  </si>
  <si>
    <t>2)Na segunda medição, o WC 2 ou o WC 3 deverá estar totalmente concluido;</t>
  </si>
  <si>
    <t>TOTAL ORÇAMENTÁRIO =</t>
  </si>
  <si>
    <t>WC_2_ WC ALUNOS _MASCULINO _ CCP CAMPUS</t>
  </si>
  <si>
    <t>total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</si>
</sst>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5"/>
      <color indexed="8"/>
      <name val="UniversalBlack"/>
      <family val="2"/>
    </font>
    <font>
      <b/>
      <sz val="13"/>
      <color indexed="8"/>
      <name val="Times New Roman"/>
      <family val="1"/>
    </font>
    <font>
      <i/>
      <sz val="10.4"/>
      <name val="Arial"/>
      <family val="2"/>
    </font>
    <font>
      <sz val="12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4" fontId="0" fillId="0" borderId="0" xfId="2" applyFont="1"/>
    <xf numFmtId="43" fontId="0" fillId="0" borderId="0" xfId="1" applyFont="1"/>
    <xf numFmtId="9" fontId="0" fillId="0" borderId="0" xfId="3" applyFont="1"/>
    <xf numFmtId="43" fontId="0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43" fontId="0" fillId="0" borderId="0" xfId="0" applyNumberFormat="1"/>
    <xf numFmtId="44" fontId="0" fillId="0" borderId="0" xfId="3" applyNumberFormat="1" applyFont="1"/>
    <xf numFmtId="44" fontId="0" fillId="0" borderId="0" xfId="0" applyNumberFormat="1"/>
    <xf numFmtId="164" fontId="0" fillId="0" borderId="0" xfId="1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0" xfId="1" applyFont="1" applyBorder="1"/>
    <xf numFmtId="0" fontId="0" fillId="0" borderId="0" xfId="0" applyBorder="1"/>
    <xf numFmtId="43" fontId="0" fillId="0" borderId="0" xfId="1" applyFont="1" applyBorder="1" applyAlignment="1">
      <alignment vertical="center"/>
    </xf>
    <xf numFmtId="44" fontId="0" fillId="0" borderId="0" xfId="2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3" fillId="0" borderId="0" xfId="1" applyFont="1"/>
    <xf numFmtId="0" fontId="3" fillId="0" borderId="0" xfId="0" applyFont="1"/>
    <xf numFmtId="43" fontId="3" fillId="0" borderId="0" xfId="0" applyNumberFormat="1" applyFont="1"/>
    <xf numFmtId="43" fontId="3" fillId="0" borderId="0" xfId="1" applyFont="1" applyBorder="1"/>
    <xf numFmtId="0" fontId="3" fillId="0" borderId="0" xfId="0" applyFont="1" applyBorder="1"/>
    <xf numFmtId="43" fontId="3" fillId="0" borderId="0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3" fontId="5" fillId="0" borderId="0" xfId="1" applyFont="1"/>
    <xf numFmtId="43" fontId="5" fillId="0" borderId="0" xfId="1" applyFont="1" applyAlignment="1">
      <alignment vertical="center"/>
    </xf>
    <xf numFmtId="164" fontId="5" fillId="0" borderId="0" xfId="1" applyNumberFormat="1" applyFont="1"/>
    <xf numFmtId="44" fontId="4" fillId="0" borderId="0" xfId="2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43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43" fontId="4" fillId="0" borderId="0" xfId="1" applyFont="1"/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43" fontId="4" fillId="0" borderId="0" xfId="1" applyFont="1" applyAlignment="1">
      <alignment vertical="center"/>
    </xf>
    <xf numFmtId="0" fontId="4" fillId="0" borderId="0" xfId="0" applyFont="1" applyAlignment="1"/>
    <xf numFmtId="43" fontId="4" fillId="0" borderId="0" xfId="1" applyFont="1" applyAlignment="1"/>
    <xf numFmtId="164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43" fontId="4" fillId="0" borderId="0" xfId="1" applyFont="1" applyBorder="1" applyAlignment="1">
      <alignment horizontal="center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/>
    <xf numFmtId="0" fontId="0" fillId="0" borderId="0" xfId="1" applyNumberFormat="1" applyFont="1"/>
    <xf numFmtId="43" fontId="0" fillId="0" borderId="0" xfId="1" applyFont="1" applyAlignment="1">
      <alignment wrapText="1"/>
    </xf>
    <xf numFmtId="0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2" xfId="0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164" fontId="0" fillId="0" borderId="2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/>
    </xf>
    <xf numFmtId="43" fontId="0" fillId="0" borderId="2" xfId="1" applyFont="1" applyBorder="1"/>
    <xf numFmtId="43" fontId="0" fillId="0" borderId="3" xfId="0" applyNumberFormat="1" applyBorder="1" applyAlignment="1">
      <alignment horizontal="center" vertical="center"/>
    </xf>
    <xf numFmtId="43" fontId="0" fillId="0" borderId="0" xfId="1" applyFont="1" applyBorder="1" applyAlignment="1">
      <alignment horizontal="left"/>
    </xf>
    <xf numFmtId="43" fontId="0" fillId="0" borderId="0" xfId="1" applyFont="1" applyBorder="1" applyAlignment="1">
      <alignment horizontal="left" vertical="center"/>
    </xf>
    <xf numFmtId="43" fontId="0" fillId="0" borderId="0" xfId="1" applyFont="1" applyAlignment="1">
      <alignment horizontal="right"/>
    </xf>
    <xf numFmtId="9" fontId="0" fillId="0" borderId="0" xfId="3" applyFont="1" applyAlignment="1">
      <alignment horizontal="left"/>
    </xf>
    <xf numFmtId="0" fontId="0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4" xfId="0" quotePrefix="1" applyBorder="1" applyAlignment="1">
      <alignment horizontal="center"/>
    </xf>
    <xf numFmtId="0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4" fontId="0" fillId="0" borderId="5" xfId="2" applyFont="1" applyBorder="1"/>
    <xf numFmtId="0" fontId="0" fillId="0" borderId="0" xfId="0" applyBorder="1" applyAlignment="1">
      <alignment horizontal="left"/>
    </xf>
    <xf numFmtId="0" fontId="0" fillId="0" borderId="6" xfId="0" quotePrefix="1" applyBorder="1" applyAlignment="1">
      <alignment horizontal="center"/>
    </xf>
    <xf numFmtId="0" fontId="0" fillId="0" borderId="7" xfId="1" applyNumberFormat="1" applyFon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7" xfId="1" applyFont="1" applyBorder="1"/>
    <xf numFmtId="44" fontId="0" fillId="0" borderId="8" xfId="2" applyFont="1" applyBorder="1"/>
    <xf numFmtId="0" fontId="0" fillId="0" borderId="0" xfId="0" quotePrefix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4" fontId="0" fillId="0" borderId="12" xfId="0" applyNumberFormat="1" applyBorder="1"/>
    <xf numFmtId="0" fontId="0" fillId="0" borderId="13" xfId="0" applyBorder="1"/>
    <xf numFmtId="44" fontId="0" fillId="0" borderId="14" xfId="0" applyNumberFormat="1" applyBorder="1"/>
    <xf numFmtId="0" fontId="0" fillId="0" borderId="16" xfId="0" applyBorder="1"/>
    <xf numFmtId="43" fontId="0" fillId="0" borderId="16" xfId="1" applyFont="1" applyBorder="1"/>
    <xf numFmtId="43" fontId="0" fillId="0" borderId="16" xfId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43" fontId="0" fillId="0" borderId="12" xfId="1" applyFont="1" applyBorder="1"/>
    <xf numFmtId="43" fontId="0" fillId="0" borderId="16" xfId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3" xfId="0" applyBorder="1" applyAlignment="1">
      <alignment horizontal="center" vertical="center"/>
    </xf>
    <xf numFmtId="0" fontId="0" fillId="0" borderId="17" xfId="0" applyBorder="1"/>
    <xf numFmtId="0" fontId="0" fillId="0" borderId="17" xfId="0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7" xfId="1" applyFont="1" applyBorder="1"/>
    <xf numFmtId="43" fontId="0" fillId="0" borderId="14" xfId="1" applyFont="1" applyBorder="1"/>
    <xf numFmtId="0" fontId="0" fillId="0" borderId="0" xfId="0" applyAlignment="1">
      <alignment horizontal="right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3" fontId="0" fillId="0" borderId="19" xfId="1" applyFont="1" applyBorder="1"/>
    <xf numFmtId="0" fontId="0" fillId="0" borderId="21" xfId="0" applyBorder="1" applyAlignment="1">
      <alignment horizontal="center" vertical="center"/>
    </xf>
    <xf numFmtId="43" fontId="0" fillId="0" borderId="23" xfId="1" applyFont="1" applyBorder="1"/>
    <xf numFmtId="0" fontId="0" fillId="0" borderId="22" xfId="0" applyBorder="1"/>
    <xf numFmtId="0" fontId="0" fillId="0" borderId="22" xfId="0" applyBorder="1" applyAlignment="1">
      <alignment horizontal="center" vertical="center"/>
    </xf>
    <xf numFmtId="43" fontId="0" fillId="0" borderId="19" xfId="1" applyFont="1" applyBorder="1" applyAlignment="1">
      <alignment vertical="center"/>
    </xf>
    <xf numFmtId="0" fontId="0" fillId="0" borderId="19" xfId="0" applyBorder="1" applyAlignment="1">
      <alignment wrapText="1"/>
    </xf>
    <xf numFmtId="43" fontId="0" fillId="0" borderId="19" xfId="1" applyFont="1" applyBorder="1" applyAlignment="1">
      <alignment horizontal="center" vertical="center"/>
    </xf>
    <xf numFmtId="43" fontId="0" fillId="0" borderId="28" xfId="1" applyFont="1" applyBorder="1"/>
    <xf numFmtId="43" fontId="0" fillId="0" borderId="27" xfId="1" applyFont="1" applyBorder="1" applyAlignment="1">
      <alignment horizontal="center" vertical="center"/>
    </xf>
    <xf numFmtId="43" fontId="0" fillId="0" borderId="21" xfId="1" applyFont="1" applyBorder="1"/>
    <xf numFmtId="43" fontId="2" fillId="0" borderId="0" xfId="0" applyNumberFormat="1" applyFont="1"/>
    <xf numFmtId="44" fontId="0" fillId="0" borderId="0" xfId="0" applyNumberForma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44" fontId="6" fillId="0" borderId="3" xfId="2" applyFont="1" applyBorder="1" applyAlignment="1">
      <alignment vertical="center"/>
    </xf>
    <xf numFmtId="44" fontId="6" fillId="0" borderId="3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44" fontId="4" fillId="0" borderId="0" xfId="2" applyFont="1"/>
    <xf numFmtId="43" fontId="4" fillId="0" borderId="0" xfId="0" applyNumberFormat="1" applyFont="1"/>
    <xf numFmtId="44" fontId="4" fillId="0" borderId="0" xfId="0" applyNumberFormat="1" applyFont="1"/>
    <xf numFmtId="164" fontId="4" fillId="0" borderId="0" xfId="1" applyNumberFormat="1" applyFont="1" applyBorder="1"/>
    <xf numFmtId="44" fontId="4" fillId="0" borderId="0" xfId="2" applyFont="1" applyBorder="1"/>
    <xf numFmtId="164" fontId="4" fillId="0" borderId="0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/>
    <xf numFmtId="43" fontId="4" fillId="0" borderId="2" xfId="1" applyFont="1" applyBorder="1" applyAlignment="1">
      <alignment vertical="center"/>
    </xf>
    <xf numFmtId="43" fontId="4" fillId="0" borderId="3" xfId="1" applyFont="1" applyBorder="1" applyAlignment="1">
      <alignment horizontal="center"/>
    </xf>
    <xf numFmtId="0" fontId="4" fillId="0" borderId="1" xfId="0" applyFont="1" applyBorder="1"/>
    <xf numFmtId="43" fontId="4" fillId="0" borderId="3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/>
    <xf numFmtId="0" fontId="4" fillId="0" borderId="9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/>
    <xf numFmtId="43" fontId="4" fillId="0" borderId="15" xfId="1" applyFont="1" applyBorder="1" applyAlignment="1">
      <alignment horizontal="center" vertical="center"/>
    </xf>
    <xf numFmtId="43" fontId="4" fillId="0" borderId="15" xfId="1" applyFont="1" applyBorder="1"/>
    <xf numFmtId="9" fontId="4" fillId="0" borderId="10" xfId="3" applyFont="1" applyBorder="1"/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/>
    <xf numFmtId="43" fontId="4" fillId="0" borderId="16" xfId="1" applyFont="1" applyBorder="1" applyAlignment="1">
      <alignment horizontal="center" vertical="center"/>
    </xf>
    <xf numFmtId="43" fontId="4" fillId="0" borderId="16" xfId="1" applyFont="1" applyBorder="1"/>
    <xf numFmtId="43" fontId="4" fillId="0" borderId="12" xfId="1" applyFont="1" applyBorder="1"/>
    <xf numFmtId="0" fontId="4" fillId="0" borderId="11" xfId="0" applyFont="1" applyBorder="1" applyAlignment="1">
      <alignment horizontal="right"/>
    </xf>
    <xf numFmtId="0" fontId="4" fillId="0" borderId="16" xfId="0" applyFont="1" applyBorder="1" applyAlignment="1">
      <alignment wrapText="1"/>
    </xf>
    <xf numFmtId="43" fontId="4" fillId="0" borderId="16" xfId="1" applyFont="1" applyBorder="1" applyAlignment="1">
      <alignment vertical="center"/>
    </xf>
    <xf numFmtId="0" fontId="4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6" xfId="0" applyFont="1" applyBorder="1" applyAlignment="1"/>
    <xf numFmtId="0" fontId="4" fillId="0" borderId="13" xfId="0" applyFont="1" applyBorder="1" applyAlignment="1">
      <alignment horizontal="center"/>
    </xf>
    <xf numFmtId="0" fontId="0" fillId="0" borderId="17" xfId="0" applyBorder="1" applyAlignment="1"/>
    <xf numFmtId="43" fontId="0" fillId="0" borderId="17" xfId="1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5" xfId="0" applyBorder="1"/>
    <xf numFmtId="43" fontId="0" fillId="0" borderId="15" xfId="1" applyFont="1" applyBorder="1" applyAlignment="1">
      <alignment horizontal="center" vertical="center"/>
    </xf>
    <xf numFmtId="43" fontId="0" fillId="0" borderId="15" xfId="1" applyFont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43" fontId="0" fillId="0" borderId="10" xfId="1" applyFont="1" applyBorder="1"/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3" fontId="0" fillId="0" borderId="16" xfId="0" applyNumberFormat="1" applyBorder="1"/>
    <xf numFmtId="164" fontId="4" fillId="0" borderId="16" xfId="1" applyNumberFormat="1" applyFont="1" applyBorder="1"/>
    <xf numFmtId="0" fontId="4" fillId="0" borderId="16" xfId="0" applyFont="1" applyBorder="1" applyAlignment="1">
      <alignment horizontal="left"/>
    </xf>
    <xf numFmtId="43" fontId="0" fillId="0" borderId="12" xfId="1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6" fillId="0" borderId="16" xfId="0" applyFont="1" applyBorder="1" applyAlignment="1">
      <alignment horizontal="center"/>
    </xf>
    <xf numFmtId="43" fontId="6" fillId="0" borderId="16" xfId="1" applyFont="1" applyBorder="1" applyAlignment="1">
      <alignment vertical="center"/>
    </xf>
    <xf numFmtId="43" fontId="6" fillId="0" borderId="16" xfId="1" applyFont="1" applyBorder="1"/>
    <xf numFmtId="0" fontId="0" fillId="0" borderId="0" xfId="0" applyBorder="1" applyAlignment="1">
      <alignment wrapText="1"/>
    </xf>
    <xf numFmtId="0" fontId="6" fillId="0" borderId="2" xfId="0" applyFont="1" applyBorder="1" applyAlignment="1"/>
    <xf numFmtId="0" fontId="6" fillId="0" borderId="0" xfId="0" applyFont="1"/>
    <xf numFmtId="43" fontId="6" fillId="0" borderId="2" xfId="1" applyFont="1" applyBorder="1" applyAlignment="1">
      <alignment horizontal="center" vertical="center"/>
    </xf>
    <xf numFmtId="43" fontId="6" fillId="0" borderId="2" xfId="1" applyFont="1" applyBorder="1"/>
    <xf numFmtId="43" fontId="6" fillId="0" borderId="2" xfId="1" applyFont="1" applyBorder="1" applyAlignment="1">
      <alignment vertical="center"/>
    </xf>
    <xf numFmtId="43" fontId="6" fillId="0" borderId="3" xfId="1" applyFont="1" applyBorder="1"/>
    <xf numFmtId="43" fontId="6" fillId="0" borderId="0" xfId="0" applyNumberFormat="1" applyFont="1"/>
    <xf numFmtId="44" fontId="6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/>
    </xf>
    <xf numFmtId="43" fontId="4" fillId="0" borderId="0" xfId="1" applyFont="1" applyBorder="1" applyAlignment="1">
      <alignment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center" vertical="center"/>
    </xf>
    <xf numFmtId="43" fontId="4" fillId="0" borderId="25" xfId="1" applyFont="1" applyBorder="1" applyAlignment="1">
      <alignment horizontal="center" vertical="center"/>
    </xf>
    <xf numFmtId="43" fontId="4" fillId="0" borderId="25" xfId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5" xfId="0" applyBorder="1"/>
    <xf numFmtId="0" fontId="7" fillId="0" borderId="0" xfId="0" applyFont="1" applyFill="1" applyBorder="1" applyAlignment="1">
      <alignment horizontal="center"/>
    </xf>
    <xf numFmtId="0" fontId="0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11" xfId="0" applyFont="1" applyFill="1" applyBorder="1" applyAlignment="1">
      <alignment horizontal="center"/>
    </xf>
    <xf numFmtId="166" fontId="4" fillId="0" borderId="12" xfId="0" applyNumberFormat="1" applyFont="1" applyFill="1" applyBorder="1"/>
    <xf numFmtId="43" fontId="4" fillId="0" borderId="12" xfId="1" applyFont="1" applyFill="1" applyBorder="1"/>
    <xf numFmtId="0" fontId="4" fillId="0" borderId="13" xfId="0" applyFont="1" applyFill="1" applyBorder="1" applyAlignment="1">
      <alignment horizontal="center"/>
    </xf>
    <xf numFmtId="166" fontId="4" fillId="0" borderId="14" xfId="0" applyNumberFormat="1" applyFont="1" applyFill="1" applyBorder="1"/>
    <xf numFmtId="0" fontId="4" fillId="0" borderId="36" xfId="0" applyFont="1" applyFill="1" applyBorder="1" applyAlignment="1">
      <alignment horizontal="right"/>
    </xf>
    <xf numFmtId="0" fontId="4" fillId="0" borderId="18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left" vertical="center"/>
    </xf>
    <xf numFmtId="0" fontId="4" fillId="0" borderId="40" xfId="0" applyFont="1" applyFill="1" applyBorder="1" applyAlignment="1">
      <alignment wrapText="1"/>
    </xf>
    <xf numFmtId="0" fontId="4" fillId="0" borderId="38" xfId="0" applyFont="1" applyFill="1" applyBorder="1" applyAlignment="1">
      <alignment wrapText="1"/>
    </xf>
    <xf numFmtId="165" fontId="4" fillId="0" borderId="42" xfId="0" applyNumberFormat="1" applyFont="1" applyFill="1" applyBorder="1"/>
    <xf numFmtId="165" fontId="4" fillId="0" borderId="44" xfId="0" applyNumberFormat="1" applyFont="1" applyFill="1" applyBorder="1"/>
    <xf numFmtId="165" fontId="4" fillId="0" borderId="45" xfId="0" applyNumberFormat="1" applyFont="1" applyFill="1" applyBorder="1"/>
    <xf numFmtId="0" fontId="0" fillId="0" borderId="21" xfId="0" applyBorder="1"/>
    <xf numFmtId="0" fontId="4" fillId="0" borderId="27" xfId="0" applyFont="1" applyFill="1" applyBorder="1" applyAlignment="1">
      <alignment horizontal="right"/>
    </xf>
    <xf numFmtId="165" fontId="7" fillId="0" borderId="35" xfId="0" applyNumberFormat="1" applyFont="1" applyFill="1" applyBorder="1"/>
    <xf numFmtId="43" fontId="7" fillId="0" borderId="23" xfId="1" applyFont="1" applyFill="1" applyBorder="1"/>
    <xf numFmtId="4" fontId="4" fillId="0" borderId="35" xfId="0" applyNumberFormat="1" applyFont="1" applyFill="1" applyBorder="1"/>
    <xf numFmtId="4" fontId="4" fillId="0" borderId="23" xfId="0" applyNumberFormat="1" applyFont="1" applyFill="1" applyBorder="1"/>
    <xf numFmtId="0" fontId="4" fillId="0" borderId="35" xfId="0" applyFont="1" applyFill="1" applyBorder="1"/>
    <xf numFmtId="166" fontId="4" fillId="0" borderId="18" xfId="0" applyNumberFormat="1" applyFont="1" applyFill="1" applyBorder="1"/>
    <xf numFmtId="43" fontId="7" fillId="0" borderId="20" xfId="1" applyFont="1" applyFill="1" applyBorder="1"/>
    <xf numFmtId="166" fontId="4" fillId="0" borderId="11" xfId="0" applyNumberFormat="1" applyFont="1" applyFill="1" applyBorder="1"/>
    <xf numFmtId="166" fontId="4" fillId="0" borderId="13" xfId="0" applyNumberFormat="1" applyFont="1" applyFill="1" applyBorder="1"/>
    <xf numFmtId="43" fontId="7" fillId="0" borderId="21" xfId="1" applyFont="1" applyFill="1" applyBorder="1"/>
    <xf numFmtId="9" fontId="4" fillId="0" borderId="21" xfId="3" applyFont="1" applyFill="1" applyBorder="1"/>
    <xf numFmtId="43" fontId="4" fillId="0" borderId="21" xfId="1" applyFont="1" applyFill="1" applyBorder="1"/>
    <xf numFmtId="0" fontId="4" fillId="0" borderId="35" xfId="0" applyFont="1" applyFill="1" applyBorder="1" applyAlignment="1">
      <alignment horizontal="center" vertical="center"/>
    </xf>
    <xf numFmtId="0" fontId="10" fillId="0" borderId="48" xfId="0" applyFont="1" applyFill="1" applyBorder="1"/>
    <xf numFmtId="0" fontId="11" fillId="0" borderId="4" xfId="0" applyFont="1" applyFill="1" applyBorder="1"/>
    <xf numFmtId="0" fontId="0" fillId="0" borderId="4" xfId="0" applyFill="1" applyBorder="1"/>
    <xf numFmtId="0" fontId="0" fillId="0" borderId="6" xfId="0" applyFill="1" applyBorder="1"/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0" fillId="0" borderId="48" xfId="0" applyFont="1" applyFill="1" applyBorder="1"/>
    <xf numFmtId="0" fontId="0" fillId="0" borderId="36" xfId="0" applyFont="1" applyFill="1" applyBorder="1"/>
    <xf numFmtId="0" fontId="0" fillId="0" borderId="49" xfId="0" applyFont="1" applyFill="1" applyBorder="1"/>
    <xf numFmtId="0" fontId="0" fillId="0" borderId="6" xfId="0" applyBorder="1"/>
    <xf numFmtId="0" fontId="4" fillId="0" borderId="7" xfId="0" applyFont="1" applyFill="1" applyBorder="1" applyAlignment="1">
      <alignment horizontal="right"/>
    </xf>
    <xf numFmtId="0" fontId="0" fillId="0" borderId="8" xfId="0" applyBorder="1"/>
    <xf numFmtId="165" fontId="0" fillId="0" borderId="36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0" xfId="0" applyBorder="1"/>
    <xf numFmtId="0" fontId="4" fillId="0" borderId="51" xfId="0" applyFont="1" applyFill="1" applyBorder="1" applyAlignment="1">
      <alignment horizontal="left"/>
    </xf>
    <xf numFmtId="0" fontId="0" fillId="0" borderId="51" xfId="0" applyBorder="1"/>
    <xf numFmtId="0" fontId="0" fillId="0" borderId="52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48" xfId="0" applyFill="1" applyBorder="1"/>
    <xf numFmtId="0" fontId="0" fillId="0" borderId="36" xfId="0" applyFill="1" applyBorder="1"/>
    <xf numFmtId="0" fontId="0" fillId="0" borderId="49" xfId="0" applyFill="1" applyBorder="1"/>
    <xf numFmtId="0" fontId="4" fillId="0" borderId="4" xfId="0" applyFont="1" applyFill="1" applyBorder="1" applyAlignment="1">
      <alignment horizontal="center"/>
    </xf>
    <xf numFmtId="0" fontId="0" fillId="0" borderId="5" xfId="0" applyFont="1" applyFill="1" applyBorder="1"/>
    <xf numFmtId="4" fontId="4" fillId="0" borderId="5" xfId="0" applyNumberFormat="1" applyFont="1" applyFill="1" applyBorder="1"/>
    <xf numFmtId="0" fontId="0" fillId="0" borderId="4" xfId="0" applyBorder="1"/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/>
    <xf numFmtId="0" fontId="0" fillId="2" borderId="2" xfId="0" applyFill="1" applyBorder="1" applyAlignment="1">
      <alignment horizontal="center" vertical="center"/>
    </xf>
    <xf numFmtId="0" fontId="0" fillId="2" borderId="27" xfId="0" applyFill="1" applyBorder="1"/>
    <xf numFmtId="43" fontId="0" fillId="2" borderId="23" xfId="1" applyFont="1" applyFill="1" applyBorder="1"/>
    <xf numFmtId="43" fontId="0" fillId="2" borderId="28" xfId="1" applyFont="1" applyFill="1" applyBorder="1"/>
    <xf numFmtId="43" fontId="0" fillId="2" borderId="23" xfId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/>
    <xf numFmtId="43" fontId="0" fillId="2" borderId="19" xfId="1" applyFont="1" applyFill="1" applyBorder="1"/>
    <xf numFmtId="43" fontId="0" fillId="2" borderId="20" xfId="1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16" xfId="0" applyFill="1" applyBorder="1"/>
    <xf numFmtId="43" fontId="0" fillId="2" borderId="16" xfId="1" applyFont="1" applyFill="1" applyBorder="1"/>
    <xf numFmtId="43" fontId="0" fillId="2" borderId="12" xfId="1" applyFont="1" applyFill="1" applyBorder="1" applyAlignment="1">
      <alignment horizontal="center"/>
    </xf>
    <xf numFmtId="44" fontId="0" fillId="2" borderId="11" xfId="2" applyFont="1" applyFill="1" applyBorder="1"/>
    <xf numFmtId="43" fontId="0" fillId="2" borderId="16" xfId="1" applyFont="1" applyFill="1" applyBorder="1" applyAlignment="1">
      <alignment vertical="center"/>
    </xf>
    <xf numFmtId="164" fontId="0" fillId="2" borderId="11" xfId="1" applyNumberFormat="1" applyFont="1" applyFill="1" applyBorder="1"/>
    <xf numFmtId="164" fontId="0" fillId="2" borderId="24" xfId="1" applyNumberFormat="1" applyFont="1" applyFill="1" applyBorder="1"/>
    <xf numFmtId="0" fontId="0" fillId="2" borderId="25" xfId="0" applyFill="1" applyBorder="1"/>
    <xf numFmtId="43" fontId="0" fillId="2" borderId="25" xfId="1" applyFont="1" applyFill="1" applyBorder="1"/>
    <xf numFmtId="43" fontId="0" fillId="2" borderId="25" xfId="1" applyFont="1" applyFill="1" applyBorder="1" applyAlignment="1">
      <alignment vertical="center"/>
    </xf>
    <xf numFmtId="43" fontId="0" fillId="2" borderId="26" xfId="1" applyFont="1" applyFill="1" applyBorder="1" applyAlignment="1">
      <alignment horizontal="center"/>
    </xf>
    <xf numFmtId="164" fontId="0" fillId="2" borderId="21" xfId="1" applyNumberFormat="1" applyFont="1" applyFill="1" applyBorder="1"/>
    <xf numFmtId="0" fontId="0" fillId="2" borderId="22" xfId="0" applyFill="1" applyBorder="1" applyAlignment="1">
      <alignment horizontal="center" vertical="center"/>
    </xf>
    <xf numFmtId="43" fontId="0" fillId="2" borderId="23" xfId="1" applyFont="1" applyFill="1" applyBorder="1" applyAlignment="1">
      <alignment vertical="center"/>
    </xf>
    <xf numFmtId="43" fontId="0" fillId="2" borderId="28" xfId="1" applyFont="1" applyFill="1" applyBorder="1" applyAlignment="1">
      <alignment vertical="center"/>
    </xf>
    <xf numFmtId="43" fontId="0" fillId="2" borderId="23" xfId="1" applyFont="1" applyFill="1" applyBorder="1" applyAlignment="1">
      <alignment horizontal="center"/>
    </xf>
    <xf numFmtId="44" fontId="0" fillId="2" borderId="18" xfId="2" applyFont="1" applyFill="1" applyBorder="1"/>
    <xf numFmtId="43" fontId="0" fillId="2" borderId="19" xfId="1" applyFont="1" applyFill="1" applyBorder="1" applyAlignment="1">
      <alignment vertical="center"/>
    </xf>
    <xf numFmtId="164" fontId="0" fillId="2" borderId="11" xfId="1" applyNumberFormat="1" applyFont="1" applyFill="1" applyBorder="1" applyAlignment="1">
      <alignment horizontal="center" vertical="center"/>
    </xf>
    <xf numFmtId="43" fontId="0" fillId="2" borderId="12" xfId="1" applyFont="1" applyFill="1" applyBorder="1"/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43" fontId="0" fillId="2" borderId="25" xfId="1" applyFont="1" applyFill="1" applyBorder="1" applyAlignment="1">
      <alignment horizontal="center" vertical="center"/>
    </xf>
    <xf numFmtId="43" fontId="0" fillId="2" borderId="26" xfId="1" applyFont="1" applyFill="1" applyBorder="1"/>
    <xf numFmtId="43" fontId="0" fillId="2" borderId="27" xfId="1" applyFont="1" applyFill="1" applyBorder="1" applyAlignment="1">
      <alignment horizontal="center" vertical="center"/>
    </xf>
    <xf numFmtId="43" fontId="0" fillId="2" borderId="21" xfId="1" applyFont="1" applyFill="1" applyBorder="1"/>
    <xf numFmtId="0" fontId="0" fillId="2" borderId="19" xfId="0" applyFill="1" applyBorder="1" applyAlignment="1">
      <alignment wrapText="1"/>
    </xf>
    <xf numFmtId="0" fontId="0" fillId="2" borderId="19" xfId="0" applyFill="1" applyBorder="1" applyAlignment="1">
      <alignment horizontal="center" vertical="center"/>
    </xf>
    <xf numFmtId="43" fontId="0" fillId="2" borderId="19" xfId="1" applyFont="1" applyFill="1" applyBorder="1" applyAlignment="1">
      <alignment horizontal="center" vertical="center"/>
    </xf>
    <xf numFmtId="43" fontId="0" fillId="2" borderId="20" xfId="1" applyFont="1" applyFill="1" applyBorder="1"/>
    <xf numFmtId="0" fontId="0" fillId="2" borderId="11" xfId="0" applyFill="1" applyBorder="1"/>
    <xf numFmtId="0" fontId="0" fillId="2" borderId="16" xfId="0" applyFill="1" applyBorder="1" applyAlignment="1">
      <alignment wrapText="1"/>
    </xf>
    <xf numFmtId="0" fontId="0" fillId="2" borderId="16" xfId="0" applyFill="1" applyBorder="1" applyAlignment="1">
      <alignment horizontal="center" vertical="center"/>
    </xf>
    <xf numFmtId="43" fontId="0" fillId="2" borderId="16" xfId="1" applyFont="1" applyFill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43" fontId="6" fillId="0" borderId="0" xfId="1" applyFont="1" applyBorder="1" applyAlignment="1">
      <alignment horizontal="center" vertical="center"/>
    </xf>
    <xf numFmtId="43" fontId="6" fillId="0" borderId="0" xfId="1" applyFont="1" applyBorder="1"/>
    <xf numFmtId="43" fontId="6" fillId="0" borderId="0" xfId="1" applyFont="1" applyBorder="1" applyAlignment="1">
      <alignment vertical="center"/>
    </xf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Font="1" applyBorder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0" fillId="0" borderId="0" xfId="0" applyFill="1" applyBorder="1" applyAlignment="1"/>
    <xf numFmtId="43" fontId="1" fillId="0" borderId="0" xfId="1" applyFont="1" applyBorder="1"/>
    <xf numFmtId="0" fontId="0" fillId="0" borderId="0" xfId="0" applyFont="1" applyBorder="1" applyAlignment="1">
      <alignment wrapText="1"/>
    </xf>
    <xf numFmtId="43" fontId="1" fillId="0" borderId="0" xfId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/>
    <xf numFmtId="43" fontId="6" fillId="0" borderId="2" xfId="1" applyFont="1" applyBorder="1" applyAlignment="1">
      <alignment horizontal="right"/>
    </xf>
    <xf numFmtId="0" fontId="13" fillId="0" borderId="49" xfId="0" applyFont="1" applyFill="1" applyBorder="1" applyAlignment="1"/>
    <xf numFmtId="0" fontId="14" fillId="0" borderId="5" xfId="0" applyFont="1" applyFill="1" applyBorder="1" applyAlignment="1"/>
    <xf numFmtId="43" fontId="0" fillId="0" borderId="0" xfId="1" applyFont="1" applyBorder="1" applyAlignment="1">
      <alignment horizontal="right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43" fontId="0" fillId="0" borderId="25" xfId="1" applyFont="1" applyBorder="1" applyAlignment="1">
      <alignment horizontal="center" vertical="center"/>
    </xf>
    <xf numFmtId="43" fontId="0" fillId="0" borderId="25" xfId="1" applyFont="1" applyBorder="1"/>
    <xf numFmtId="43" fontId="0" fillId="0" borderId="25" xfId="1" applyFont="1" applyBorder="1" applyAlignment="1">
      <alignment vertical="center"/>
    </xf>
    <xf numFmtId="43" fontId="0" fillId="0" borderId="26" xfId="1" applyFont="1" applyBorder="1"/>
    <xf numFmtId="0" fontId="0" fillId="0" borderId="25" xfId="0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43" fontId="0" fillId="0" borderId="36" xfId="1" applyFont="1" applyBorder="1" applyAlignment="1">
      <alignment horizontal="center" vertical="center"/>
    </xf>
    <xf numFmtId="43" fontId="0" fillId="0" borderId="36" xfId="1" applyFont="1" applyBorder="1"/>
    <xf numFmtId="0" fontId="4" fillId="0" borderId="8" xfId="0" applyFont="1" applyFill="1" applyBorder="1" applyAlignment="1"/>
    <xf numFmtId="0" fontId="0" fillId="0" borderId="4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6" xfId="0" applyFont="1" applyBorder="1"/>
    <xf numFmtId="0" fontId="0" fillId="0" borderId="25" xfId="0" applyBorder="1"/>
    <xf numFmtId="0" fontId="0" fillId="0" borderId="19" xfId="0" applyBorder="1"/>
    <xf numFmtId="43" fontId="0" fillId="0" borderId="20" xfId="1" applyFont="1" applyBorder="1"/>
    <xf numFmtId="0" fontId="0" fillId="0" borderId="21" xfId="0" applyBorder="1" applyAlignment="1">
      <alignment horizontal="center"/>
    </xf>
    <xf numFmtId="43" fontId="0" fillId="0" borderId="22" xfId="1" applyFont="1" applyBorder="1" applyAlignment="1">
      <alignment horizontal="center" vertical="center"/>
    </xf>
    <xf numFmtId="43" fontId="0" fillId="0" borderId="22" xfId="1" applyFont="1" applyBorder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/>
    <xf numFmtId="43" fontId="6" fillId="0" borderId="22" xfId="1" applyFont="1" applyBorder="1" applyAlignment="1">
      <alignment horizontal="center" vertical="center"/>
    </xf>
    <xf numFmtId="43" fontId="6" fillId="0" borderId="22" xfId="1" applyFont="1" applyBorder="1"/>
    <xf numFmtId="43" fontId="6" fillId="0" borderId="23" xfId="1" applyFont="1" applyBorder="1"/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wrapText="1"/>
    </xf>
    <xf numFmtId="43" fontId="0" fillId="0" borderId="53" xfId="1" applyFont="1" applyBorder="1" applyAlignment="1">
      <alignment horizontal="center" vertical="center"/>
    </xf>
    <xf numFmtId="43" fontId="0" fillId="0" borderId="53" xfId="1" applyFont="1" applyBorder="1" applyAlignment="1">
      <alignment vertical="center"/>
    </xf>
    <xf numFmtId="43" fontId="0" fillId="0" borderId="54" xfId="1" applyFont="1" applyBorder="1"/>
    <xf numFmtId="0" fontId="0" fillId="0" borderId="24" xfId="0" applyBorder="1" applyAlignment="1">
      <alignment horizontal="center"/>
    </xf>
    <xf numFmtId="0" fontId="0" fillId="0" borderId="47" xfId="0" applyBorder="1" applyAlignment="1">
      <alignment horizontal="center" vertical="center"/>
    </xf>
    <xf numFmtId="0" fontId="0" fillId="0" borderId="47" xfId="0" applyBorder="1"/>
    <xf numFmtId="43" fontId="0" fillId="0" borderId="47" xfId="1" applyFont="1" applyBorder="1" applyAlignment="1">
      <alignment horizontal="center" vertical="center"/>
    </xf>
    <xf numFmtId="43" fontId="0" fillId="0" borderId="47" xfId="1" applyFont="1" applyBorder="1"/>
    <xf numFmtId="43" fontId="0" fillId="0" borderId="55" xfId="1" applyFont="1" applyBorder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43" fontId="0" fillId="0" borderId="0" xfId="1" quotePrefix="1" applyFont="1" applyBorder="1"/>
    <xf numFmtId="0" fontId="4" fillId="0" borderId="0" xfId="0" applyFont="1" applyFill="1" applyBorder="1" applyAlignment="1"/>
    <xf numFmtId="43" fontId="0" fillId="0" borderId="0" xfId="0" applyNumberFormat="1" applyBorder="1"/>
    <xf numFmtId="44" fontId="0" fillId="0" borderId="0" xfId="0" applyNumberFormat="1" applyBorder="1"/>
    <xf numFmtId="0" fontId="8" fillId="0" borderId="0" xfId="0" applyFont="1" applyBorder="1" applyAlignment="1">
      <alignment horizontal="left" vertical="center" wrapText="1"/>
    </xf>
    <xf numFmtId="43" fontId="8" fillId="0" borderId="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43" fontId="9" fillId="0" borderId="0" xfId="1" applyFont="1" applyBorder="1" applyAlignment="1">
      <alignment horizontal="right" vertical="center"/>
    </xf>
    <xf numFmtId="43" fontId="9" fillId="0" borderId="0" xfId="1" applyFont="1" applyBorder="1" applyAlignment="1">
      <alignment vertical="center"/>
    </xf>
    <xf numFmtId="43" fontId="9" fillId="0" borderId="0" xfId="0" applyNumberFormat="1" applyFont="1" applyBorder="1" applyAlignment="1">
      <alignment horizontal="center" vertical="center"/>
    </xf>
    <xf numFmtId="43" fontId="9" fillId="0" borderId="0" xfId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43" fontId="0" fillId="0" borderId="5" xfId="1" applyFont="1" applyBorder="1"/>
    <xf numFmtId="43" fontId="0" fillId="0" borderId="0" xfId="1" applyFont="1" applyBorder="1" applyAlignment="1">
      <alignment horizontal="right"/>
    </xf>
    <xf numFmtId="9" fontId="0" fillId="0" borderId="5" xfId="3" applyFont="1" applyBorder="1"/>
    <xf numFmtId="0" fontId="0" fillId="0" borderId="4" xfId="0" applyBorder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0" xfId="0" applyBorder="1" applyAlignment="1">
      <alignment vertical="center" wrapText="1"/>
    </xf>
    <xf numFmtId="0" fontId="6" fillId="0" borderId="4" xfId="0" applyFont="1" applyBorder="1" applyAlignment="1">
      <alignment horizontal="center"/>
    </xf>
    <xf numFmtId="43" fontId="6" fillId="0" borderId="5" xfId="1" applyFont="1" applyBorder="1"/>
    <xf numFmtId="43" fontId="1" fillId="0" borderId="5" xfId="1" applyFont="1" applyBorder="1"/>
    <xf numFmtId="0" fontId="0" fillId="0" borderId="7" xfId="0" applyBorder="1" applyAlignment="1"/>
    <xf numFmtId="43" fontId="6" fillId="0" borderId="7" xfId="1" applyFont="1" applyBorder="1" applyAlignment="1">
      <alignment vertical="center"/>
    </xf>
    <xf numFmtId="43" fontId="6" fillId="0" borderId="7" xfId="1" applyFont="1" applyBorder="1" applyAlignment="1">
      <alignment horizontal="right" vertical="center"/>
    </xf>
    <xf numFmtId="43" fontId="6" fillId="0" borderId="8" xfId="1" applyFont="1" applyBorder="1"/>
    <xf numFmtId="43" fontId="0" fillId="0" borderId="49" xfId="1" applyFont="1" applyBorder="1"/>
    <xf numFmtId="0" fontId="0" fillId="0" borderId="5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0" fontId="0" fillId="0" borderId="4" xfId="0" applyBorder="1" applyAlignment="1">
      <alignment horizontal="right" vertical="center"/>
    </xf>
    <xf numFmtId="0" fontId="0" fillId="0" borderId="57" xfId="0" applyBorder="1" applyAlignment="1">
      <alignment horizontal="center"/>
    </xf>
    <xf numFmtId="0" fontId="0" fillId="0" borderId="0" xfId="0" applyBorder="1" applyAlignment="1">
      <alignment vertical="center"/>
    </xf>
    <xf numFmtId="43" fontId="0" fillId="0" borderId="8" xfId="1" applyFont="1" applyBorder="1"/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4" fontId="6" fillId="0" borderId="3" xfId="2" applyFont="1" applyBorder="1"/>
    <xf numFmtId="43" fontId="0" fillId="0" borderId="31" xfId="0" applyNumberFormat="1" applyBorder="1"/>
    <xf numFmtId="43" fontId="0" fillId="0" borderId="34" xfId="0" applyNumberFormat="1" applyBorder="1"/>
    <xf numFmtId="43" fontId="0" fillId="0" borderId="52" xfId="0" applyNumberFormat="1" applyBorder="1"/>
    <xf numFmtId="9" fontId="0" fillId="0" borderId="10" xfId="3" applyFont="1" applyBorder="1"/>
    <xf numFmtId="44" fontId="6" fillId="0" borderId="12" xfId="3" applyNumberFormat="1" applyFont="1" applyBorder="1"/>
    <xf numFmtId="9" fontId="0" fillId="0" borderId="14" xfId="3" applyFont="1" applyBorder="1"/>
    <xf numFmtId="44" fontId="0" fillId="0" borderId="10" xfId="2" applyFont="1" applyBorder="1"/>
    <xf numFmtId="44" fontId="0" fillId="0" borderId="26" xfId="2" applyFont="1" applyBorder="1"/>
    <xf numFmtId="0" fontId="4" fillId="0" borderId="4" xfId="0" applyFont="1" applyBorder="1" applyAlignment="1">
      <alignment horizontal="center"/>
    </xf>
    <xf numFmtId="44" fontId="0" fillId="0" borderId="5" xfId="2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4" xfId="0" applyFont="1" applyFill="1" applyBorder="1"/>
    <xf numFmtId="0" fontId="4" fillId="0" borderId="0" xfId="0" applyFont="1" applyFill="1" applyBorder="1"/>
    <xf numFmtId="0" fontId="4" fillId="0" borderId="21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 wrapText="1"/>
    </xf>
    <xf numFmtId="0" fontId="4" fillId="0" borderId="43" xfId="0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13" fillId="0" borderId="36" xfId="0" applyFont="1" applyFill="1" applyBorder="1" applyAlignment="1">
      <alignment horizontal="center"/>
    </xf>
    <xf numFmtId="0" fontId="13" fillId="0" borderId="49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43" fontId="0" fillId="0" borderId="15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3" fillId="0" borderId="48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3" fontId="0" fillId="0" borderId="16" xfId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3" fontId="0" fillId="0" borderId="0" xfId="1" applyFont="1" applyAlignment="1">
      <alignment horizontal="center"/>
    </xf>
    <xf numFmtId="43" fontId="4" fillId="0" borderId="16" xfId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4" fontId="6" fillId="0" borderId="0" xfId="2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/>
    <xf numFmtId="43" fontId="6" fillId="0" borderId="0" xfId="1" applyFont="1" applyBorder="1" applyAlignment="1">
      <alignment horizontal="right"/>
    </xf>
    <xf numFmtId="0" fontId="0" fillId="0" borderId="36" xfId="0" applyBorder="1"/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5.wmf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7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180975</xdr:rowOff>
    </xdr:from>
    <xdr:to>
      <xdr:col>1</xdr:col>
      <xdr:colOff>1219201</xdr:colOff>
      <xdr:row>4</xdr:row>
      <xdr:rowOff>16003</xdr:rowOff>
    </xdr:to>
    <xdr:pic>
      <xdr:nvPicPr>
        <xdr:cNvPr id="4097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371475"/>
          <a:ext cx="1724026" cy="48272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2181225</xdr:colOff>
      <xdr:row>113</xdr:row>
      <xdr:rowOff>142875</xdr:rowOff>
    </xdr:from>
    <xdr:to>
      <xdr:col>2</xdr:col>
      <xdr:colOff>3486150</xdr:colOff>
      <xdr:row>116</xdr:row>
      <xdr:rowOff>133350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0800000" flipV="1">
          <a:off x="3400425" y="23383875"/>
          <a:ext cx="1304925" cy="1304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2371726</xdr:colOff>
      <xdr:row>74</xdr:row>
      <xdr:rowOff>142876</xdr:rowOff>
    </xdr:from>
    <xdr:to>
      <xdr:col>2</xdr:col>
      <xdr:colOff>3343276</xdr:colOff>
      <xdr:row>74</xdr:row>
      <xdr:rowOff>1114426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90926" y="16144876"/>
          <a:ext cx="971550" cy="9715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190501</xdr:colOff>
      <xdr:row>74</xdr:row>
      <xdr:rowOff>171451</xdr:rowOff>
    </xdr:from>
    <xdr:to>
      <xdr:col>2</xdr:col>
      <xdr:colOff>1143000</xdr:colOff>
      <xdr:row>74</xdr:row>
      <xdr:rowOff>1292942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09701" y="16173451"/>
          <a:ext cx="952499" cy="11214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9525</xdr:colOff>
      <xdr:row>0</xdr:row>
      <xdr:rowOff>47625</xdr:rowOff>
    </xdr:from>
    <xdr:to>
      <xdr:col>2</xdr:col>
      <xdr:colOff>1128185</xdr:colOff>
      <xdr:row>2</xdr:row>
      <xdr:rowOff>61511</xdr:rowOff>
    </xdr:to>
    <xdr:pic>
      <xdr:nvPicPr>
        <xdr:cNvPr id="5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9125" y="47625"/>
          <a:ext cx="1728260" cy="404411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438150</xdr:colOff>
      <xdr:row>8</xdr:row>
      <xdr:rowOff>19050</xdr:rowOff>
    </xdr:from>
    <xdr:to>
      <xdr:col>8</xdr:col>
      <xdr:colOff>1085850</xdr:colOff>
      <xdr:row>17</xdr:row>
      <xdr:rowOff>47625</xdr:rowOff>
    </xdr:to>
    <xdr:pic>
      <xdr:nvPicPr>
        <xdr:cNvPr id="7" name="Imagem 6"/>
        <xdr:cNvPicPr/>
      </xdr:nvPicPr>
      <xdr:blipFill>
        <a:blip xmlns:r="http://schemas.openxmlformats.org/officeDocument/2006/relationships" r:embed="rId5" cstate="print"/>
        <a:srcRect l="14815" t="27941" r="54850" b="36828"/>
        <a:stretch>
          <a:fillRect/>
        </a:stretch>
      </xdr:blipFill>
      <xdr:spPr bwMode="auto">
        <a:xfrm>
          <a:off x="5686425" y="1552575"/>
          <a:ext cx="41243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133350</xdr:rowOff>
    </xdr:from>
    <xdr:to>
      <xdr:col>2</xdr:col>
      <xdr:colOff>1228726</xdr:colOff>
      <xdr:row>3</xdr:row>
      <xdr:rowOff>82678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323850"/>
          <a:ext cx="1724026" cy="40652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4064000</xdr:colOff>
      <xdr:row>7</xdr:row>
      <xdr:rowOff>179917</xdr:rowOff>
    </xdr:from>
    <xdr:to>
      <xdr:col>8</xdr:col>
      <xdr:colOff>884767</xdr:colOff>
      <xdr:row>17</xdr:row>
      <xdr:rowOff>55226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 cstate="print"/>
        <a:srcRect l="37638" t="24300" r="47450" b="63249"/>
        <a:stretch>
          <a:fillRect/>
        </a:stretch>
      </xdr:blipFill>
      <xdr:spPr bwMode="auto">
        <a:xfrm>
          <a:off x="5291667" y="1587500"/>
          <a:ext cx="4895850" cy="1780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4038600</xdr:colOff>
      <xdr:row>4</xdr:row>
      <xdr:rowOff>152400</xdr:rowOff>
    </xdr:from>
    <xdr:to>
      <xdr:col>9</xdr:col>
      <xdr:colOff>38100</xdr:colOff>
      <xdr:row>14</xdr:row>
      <xdr:rowOff>38100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 l="3175" t="12149" r="35979" b="40066"/>
        <a:stretch>
          <a:fillRect/>
        </a:stretch>
      </xdr:blipFill>
      <xdr:spPr bwMode="auto">
        <a:xfrm>
          <a:off x="5257800" y="152400"/>
          <a:ext cx="491490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142876</xdr:colOff>
      <xdr:row>0</xdr:row>
      <xdr:rowOff>28574</xdr:rowOff>
    </xdr:from>
    <xdr:to>
      <xdr:col>2</xdr:col>
      <xdr:colOff>1457325</xdr:colOff>
      <xdr:row>1</xdr:row>
      <xdr:rowOff>139140</xdr:rowOff>
    </xdr:to>
    <xdr:pic>
      <xdr:nvPicPr>
        <xdr:cNvPr id="3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62076" y="28574"/>
          <a:ext cx="1314449" cy="31059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opLeftCell="A6" workbookViewId="0">
      <selection activeCell="B12" sqref="B12"/>
    </sheetView>
  </sheetViews>
  <sheetFormatPr defaultRowHeight="15"/>
  <cols>
    <col min="2" max="2" width="58.140625" customWidth="1"/>
    <col min="3" max="3" width="16" customWidth="1"/>
    <col min="4" max="4" width="9.5703125" customWidth="1"/>
    <col min="5" max="5" width="10.5703125" customWidth="1"/>
    <col min="7" max="7" width="11.5703125" bestFit="1" customWidth="1"/>
    <col min="9" max="9" width="11.5703125" bestFit="1" customWidth="1"/>
  </cols>
  <sheetData>
    <row r="1" spans="1:9">
      <c r="A1" s="265"/>
      <c r="B1" s="266"/>
      <c r="C1" s="266"/>
      <c r="D1" s="266"/>
      <c r="E1" s="266"/>
      <c r="F1" s="266"/>
      <c r="G1" s="266"/>
      <c r="H1" s="266"/>
      <c r="I1" s="267"/>
    </row>
    <row r="2" spans="1:9" ht="19.5">
      <c r="A2" s="241"/>
      <c r="B2" s="453" t="s">
        <v>273</v>
      </c>
      <c r="C2" s="453"/>
      <c r="D2" s="453"/>
      <c r="E2" s="453"/>
      <c r="F2" s="453"/>
      <c r="G2" s="453"/>
      <c r="H2" s="453"/>
      <c r="I2" s="454"/>
    </row>
    <row r="3" spans="1:9" ht="16.5">
      <c r="A3" s="242"/>
      <c r="B3" s="455" t="s">
        <v>287</v>
      </c>
      <c r="C3" s="455"/>
      <c r="D3" s="455"/>
      <c r="E3" s="455"/>
      <c r="F3" s="455"/>
      <c r="G3" s="455"/>
      <c r="H3" s="455"/>
      <c r="I3" s="456"/>
    </row>
    <row r="4" spans="1:9">
      <c r="A4" s="243"/>
      <c r="B4" s="457" t="s">
        <v>292</v>
      </c>
      <c r="C4" s="457"/>
      <c r="D4" s="457"/>
      <c r="E4" s="457"/>
      <c r="F4" s="457"/>
      <c r="G4" s="457"/>
      <c r="H4" s="457"/>
      <c r="I4" s="458"/>
    </row>
    <row r="5" spans="1:9">
      <c r="A5" s="244"/>
      <c r="B5" s="245"/>
      <c r="C5" s="245"/>
      <c r="D5" s="245"/>
      <c r="E5" s="245"/>
      <c r="F5" s="245"/>
      <c r="G5" s="245"/>
      <c r="H5" s="245"/>
      <c r="I5" s="246"/>
    </row>
    <row r="6" spans="1:9" ht="15.75" customHeight="1">
      <c r="A6" s="432" t="s">
        <v>274</v>
      </c>
      <c r="B6" s="432"/>
      <c r="C6" s="432"/>
      <c r="D6" s="432"/>
      <c r="E6" s="432"/>
      <c r="F6" s="432"/>
      <c r="G6" s="432"/>
      <c r="H6" s="432"/>
      <c r="I6" s="432"/>
    </row>
    <row r="7" spans="1:9">
      <c r="A7" s="240" t="s">
        <v>275</v>
      </c>
      <c r="B7" s="449" t="s">
        <v>288</v>
      </c>
      <c r="C7" s="449"/>
      <c r="D7" s="450" t="s">
        <v>291</v>
      </c>
      <c r="E7" s="451"/>
      <c r="F7" s="452"/>
      <c r="G7" s="442">
        <v>42927</v>
      </c>
      <c r="H7" s="443"/>
      <c r="I7" s="444"/>
    </row>
    <row r="8" spans="1:9">
      <c r="A8" s="240" t="s">
        <v>276</v>
      </c>
      <c r="B8" s="449" t="s">
        <v>277</v>
      </c>
      <c r="C8" s="449"/>
      <c r="D8" s="450" t="s">
        <v>278</v>
      </c>
      <c r="E8" s="451"/>
      <c r="F8" s="452"/>
      <c r="G8" s="439">
        <f>C16</f>
        <v>155000</v>
      </c>
      <c r="H8" s="440"/>
      <c r="I8" s="441"/>
    </row>
    <row r="9" spans="1:9">
      <c r="A9" s="268"/>
      <c r="B9" s="209"/>
      <c r="C9" s="210"/>
      <c r="D9" s="210"/>
      <c r="E9" s="210"/>
      <c r="F9" s="210"/>
      <c r="G9" s="210"/>
      <c r="H9" s="210"/>
      <c r="I9" s="269"/>
    </row>
    <row r="10" spans="1:9">
      <c r="A10" s="445" t="s">
        <v>279</v>
      </c>
      <c r="B10" s="447" t="s">
        <v>280</v>
      </c>
      <c r="C10" s="437" t="s">
        <v>290</v>
      </c>
      <c r="D10" s="433" t="s">
        <v>289</v>
      </c>
      <c r="E10" s="434"/>
      <c r="F10" s="435"/>
      <c r="G10" s="435"/>
      <c r="H10" s="435"/>
      <c r="I10" s="436"/>
    </row>
    <row r="11" spans="1:9">
      <c r="A11" s="446"/>
      <c r="B11" s="448"/>
      <c r="C11" s="438"/>
      <c r="D11" s="430" t="s">
        <v>281</v>
      </c>
      <c r="E11" s="431"/>
      <c r="F11" s="430" t="s">
        <v>282</v>
      </c>
      <c r="G11" s="431"/>
      <c r="H11" s="430" t="s">
        <v>283</v>
      </c>
      <c r="I11" s="431"/>
    </row>
    <row r="12" spans="1:9">
      <c r="A12" s="219">
        <v>1</v>
      </c>
      <c r="B12" s="220" t="s">
        <v>204</v>
      </c>
      <c r="C12" s="224">
        <f>'WC 1_alunos CCP CENTRO-TERREO'!I6</f>
        <v>54123.965000000004</v>
      </c>
      <c r="D12" s="233">
        <v>1</v>
      </c>
      <c r="E12" s="234">
        <f>D12*C12</f>
        <v>54123.965000000004</v>
      </c>
      <c r="F12" s="233"/>
      <c r="G12" s="234"/>
      <c r="H12" s="233"/>
      <c r="I12" s="234"/>
    </row>
    <row r="13" spans="1:9">
      <c r="A13" s="213">
        <v>2</v>
      </c>
      <c r="B13" s="221" t="str">
        <f>WC_2_ALUNOS_MASC_CAMPUS!C6</f>
        <v>WC 2 - ALUNOS CAMPUS MASCULINO</v>
      </c>
      <c r="C13" s="223">
        <f>WC_2_ALUNOS_MASC_CAMPUS!I6</f>
        <v>48020.089</v>
      </c>
      <c r="D13" s="235"/>
      <c r="E13" s="214"/>
      <c r="F13" s="235">
        <v>1</v>
      </c>
      <c r="G13" s="215">
        <f>F13*C13</f>
        <v>48020.089</v>
      </c>
      <c r="H13" s="235"/>
      <c r="I13" s="214"/>
    </row>
    <row r="14" spans="1:9">
      <c r="A14" s="213">
        <v>3</v>
      </c>
      <c r="B14" s="221" t="str">
        <f>'WC_3_ALUNOS_FEM_ CCP CAMPUS'!C5</f>
        <v>WC 3 - ALUNOS CAMPUS FEMININO</v>
      </c>
      <c r="C14" s="223">
        <f>'WC_3_ALUNOS_FEM_ CCP CAMPUS'!I20</f>
        <v>52855.945999999996</v>
      </c>
      <c r="D14" s="235"/>
      <c r="E14" s="215"/>
      <c r="F14" s="235"/>
      <c r="G14" s="215"/>
      <c r="H14" s="235">
        <v>1</v>
      </c>
      <c r="I14" s="215">
        <f>H14*C14</f>
        <v>52855.945999999996</v>
      </c>
    </row>
    <row r="15" spans="1:9">
      <c r="A15" s="216"/>
      <c r="B15" s="222"/>
      <c r="C15" s="225"/>
      <c r="D15" s="236"/>
      <c r="E15" s="217"/>
      <c r="F15" s="236"/>
      <c r="G15" s="217"/>
      <c r="H15" s="236"/>
      <c r="I15" s="217"/>
    </row>
    <row r="16" spans="1:9">
      <c r="A16" s="226"/>
      <c r="B16" s="227" t="s">
        <v>284</v>
      </c>
      <c r="C16" s="228">
        <f>SUM(C12:C15)</f>
        <v>155000</v>
      </c>
      <c r="D16" s="237"/>
      <c r="E16" s="229">
        <f>SUM(E12:E15)</f>
        <v>54123.965000000004</v>
      </c>
      <c r="F16" s="237"/>
      <c r="G16" s="229">
        <f>SUM(G13:G15)</f>
        <v>48020.089</v>
      </c>
      <c r="H16" s="237"/>
      <c r="I16" s="229">
        <f>SUM(I14:I15)</f>
        <v>52855.945999999996</v>
      </c>
    </row>
    <row r="17" spans="1:9">
      <c r="A17" s="226"/>
      <c r="B17" s="227" t="s">
        <v>286</v>
      </c>
      <c r="C17" s="230"/>
      <c r="D17" s="238">
        <f>E16/C16</f>
        <v>0.34918687096774198</v>
      </c>
      <c r="E17" s="231"/>
      <c r="F17" s="238">
        <f>(G16+E16)/C16</f>
        <v>0.65899389677419362</v>
      </c>
      <c r="G17" s="231"/>
      <c r="H17" s="238">
        <f>(I16+G16+E16)/C16</f>
        <v>1</v>
      </c>
      <c r="I17" s="231"/>
    </row>
    <row r="18" spans="1:9">
      <c r="A18" s="226"/>
      <c r="B18" s="227" t="s">
        <v>285</v>
      </c>
      <c r="C18" s="232"/>
      <c r="D18" s="239">
        <f>D16</f>
        <v>0</v>
      </c>
      <c r="E18" s="229">
        <f>E16</f>
        <v>54123.965000000004</v>
      </c>
      <c r="F18" s="239">
        <f>D18+F16</f>
        <v>0</v>
      </c>
      <c r="G18" s="229">
        <f>G16+E16</f>
        <v>102144.054</v>
      </c>
      <c r="H18" s="239">
        <f>F18+H16</f>
        <v>0</v>
      </c>
      <c r="I18" s="229">
        <f>I16+G16+E16</f>
        <v>155000</v>
      </c>
    </row>
    <row r="19" spans="1:9">
      <c r="A19" s="428"/>
      <c r="B19" s="429"/>
      <c r="C19" s="212"/>
      <c r="D19" s="211"/>
      <c r="E19" s="211"/>
      <c r="F19" s="211"/>
      <c r="G19" s="211"/>
      <c r="H19" s="211"/>
      <c r="I19" s="270"/>
    </row>
    <row r="20" spans="1:9">
      <c r="A20" s="247"/>
      <c r="B20" s="218" t="s">
        <v>293</v>
      </c>
      <c r="C20" s="253">
        <f>C16</f>
        <v>155000</v>
      </c>
      <c r="D20" s="248"/>
      <c r="E20" s="248"/>
      <c r="F20" s="248"/>
      <c r="G20" s="248"/>
      <c r="H20" s="248"/>
      <c r="I20" s="249"/>
    </row>
    <row r="21" spans="1:9">
      <c r="A21" s="250"/>
      <c r="B21" s="251" t="s">
        <v>294</v>
      </c>
      <c r="C21" s="254" t="s">
        <v>295</v>
      </c>
      <c r="D21" s="85"/>
      <c r="E21" s="88"/>
      <c r="F21" s="85"/>
      <c r="G21" s="85"/>
      <c r="H21" s="85"/>
      <c r="I21" s="252"/>
    </row>
    <row r="22" spans="1:9">
      <c r="A22" s="271"/>
      <c r="B22" s="19"/>
      <c r="C22" s="19"/>
      <c r="D22" s="19"/>
      <c r="E22" s="19"/>
      <c r="F22" s="19"/>
      <c r="G22" s="19"/>
      <c r="H22" s="19"/>
      <c r="I22" s="208"/>
    </row>
    <row r="23" spans="1:9">
      <c r="A23" s="255"/>
      <c r="B23" s="256" t="s">
        <v>344</v>
      </c>
      <c r="C23" s="257"/>
      <c r="D23" s="257"/>
      <c r="E23" s="257"/>
      <c r="F23" s="257"/>
      <c r="G23" s="257"/>
      <c r="H23" s="257"/>
      <c r="I23" s="258"/>
    </row>
    <row r="24" spans="1:9">
      <c r="A24" s="259"/>
      <c r="B24" s="260" t="s">
        <v>296</v>
      </c>
      <c r="C24" s="260"/>
      <c r="D24" s="260"/>
      <c r="E24" s="260"/>
      <c r="F24" s="260"/>
      <c r="G24" s="260"/>
      <c r="H24" s="260"/>
      <c r="I24" s="261"/>
    </row>
    <row r="25" spans="1:9">
      <c r="A25" s="259"/>
      <c r="B25" s="260" t="s">
        <v>398</v>
      </c>
      <c r="C25" s="260"/>
      <c r="D25" s="260"/>
      <c r="E25" s="260"/>
      <c r="F25" s="260"/>
      <c r="G25" s="260"/>
      <c r="H25" s="260"/>
      <c r="I25" s="261"/>
    </row>
    <row r="26" spans="1:9">
      <c r="A26" s="262"/>
      <c r="B26" s="263" t="s">
        <v>297</v>
      </c>
      <c r="C26" s="263"/>
      <c r="D26" s="263"/>
      <c r="E26" s="263"/>
      <c r="F26" s="263"/>
      <c r="G26" s="263"/>
      <c r="H26" s="263"/>
      <c r="I26" s="264"/>
    </row>
  </sheetData>
  <mergeCells count="18">
    <mergeCell ref="B2:I2"/>
    <mergeCell ref="B3:I3"/>
    <mergeCell ref="B4:I4"/>
    <mergeCell ref="A19:B19"/>
    <mergeCell ref="D11:E11"/>
    <mergeCell ref="F11:G11"/>
    <mergeCell ref="H11:I11"/>
    <mergeCell ref="A6:I6"/>
    <mergeCell ref="D10:I10"/>
    <mergeCell ref="C10:C11"/>
    <mergeCell ref="G8:I8"/>
    <mergeCell ref="G7:I7"/>
    <mergeCell ref="A10:A11"/>
    <mergeCell ref="B10:B11"/>
    <mergeCell ref="B7:C7"/>
    <mergeCell ref="D7:F7"/>
    <mergeCell ref="B8:C8"/>
    <mergeCell ref="D8:F8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headerFooter>
    <oddFooter>&amp;LReferência SINAPI: DEZEMBRO de 2016 - Vigência: FEVEREIRO de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6"/>
  <sheetViews>
    <sheetView tabSelected="1" topLeftCell="A24" zoomScaleNormal="100" workbookViewId="0">
      <selection activeCell="E193" sqref="E193"/>
    </sheetView>
  </sheetViews>
  <sheetFormatPr defaultRowHeight="15"/>
  <cols>
    <col min="1" max="1" width="5.28515625" style="1" bestFit="1" customWidth="1"/>
    <col min="2" max="2" width="9.140625" style="7"/>
    <col min="3" max="3" width="64.28515625" customWidth="1"/>
    <col min="4" max="4" width="9.140625" style="7"/>
    <col min="5" max="5" width="9.140625" style="8"/>
    <col min="6" max="6" width="9.5703125" style="4" bestFit="1" customWidth="1"/>
    <col min="7" max="8" width="12.140625" style="4" bestFit="1" customWidth="1"/>
    <col min="9" max="9" width="18.42578125" style="4" customWidth="1"/>
    <col min="10" max="11" width="11.42578125" customWidth="1"/>
    <col min="12" max="12" width="10.5703125" bestFit="1" customWidth="1"/>
  </cols>
  <sheetData>
    <row r="1" spans="1:11" ht="15.75">
      <c r="A1" s="350"/>
      <c r="B1" s="346"/>
      <c r="C1" s="453" t="s">
        <v>273</v>
      </c>
      <c r="D1" s="453"/>
      <c r="E1" s="453"/>
      <c r="F1" s="453"/>
      <c r="G1" s="453"/>
      <c r="H1" s="453"/>
      <c r="I1" s="454"/>
      <c r="J1" s="336"/>
    </row>
    <row r="2" spans="1:11">
      <c r="A2" s="351"/>
      <c r="B2" s="16"/>
      <c r="C2" s="455" t="s">
        <v>362</v>
      </c>
      <c r="D2" s="455"/>
      <c r="E2" s="455"/>
      <c r="F2" s="455"/>
      <c r="G2" s="455"/>
      <c r="H2" s="455"/>
      <c r="I2" s="456"/>
      <c r="J2" s="337"/>
    </row>
    <row r="3" spans="1:11">
      <c r="A3" s="352"/>
      <c r="B3" s="86"/>
      <c r="C3" s="463" t="s">
        <v>292</v>
      </c>
      <c r="D3" s="463"/>
      <c r="E3" s="463"/>
      <c r="F3" s="463"/>
      <c r="G3" s="463"/>
      <c r="H3" s="463"/>
      <c r="I3" s="464"/>
      <c r="J3" s="349"/>
    </row>
    <row r="4" spans="1:11">
      <c r="A4" s="351"/>
      <c r="B4" s="16"/>
      <c r="C4" s="19"/>
      <c r="D4" s="16"/>
      <c r="E4" s="17"/>
      <c r="F4" s="18"/>
      <c r="G4" s="18"/>
      <c r="H4" s="18"/>
      <c r="I4" s="391"/>
    </row>
    <row r="5" spans="1:11">
      <c r="A5" s="351"/>
      <c r="B5" s="16"/>
      <c r="C5" s="19"/>
      <c r="D5" s="16"/>
      <c r="E5" s="17"/>
      <c r="F5" s="18"/>
      <c r="G5" s="18"/>
      <c r="H5" s="18"/>
      <c r="I5" s="391"/>
    </row>
    <row r="6" spans="1:11">
      <c r="A6" s="390"/>
      <c r="B6" s="129"/>
      <c r="C6" s="127" t="s">
        <v>204</v>
      </c>
      <c r="D6" s="129"/>
      <c r="E6" s="129"/>
      <c r="F6" s="129"/>
      <c r="G6" s="129"/>
      <c r="H6" s="129"/>
      <c r="I6" s="130">
        <f>I24</f>
        <v>54123.965000000004</v>
      </c>
    </row>
    <row r="7" spans="1:11">
      <c r="A7" s="351"/>
      <c r="B7" s="16"/>
      <c r="C7" s="80" t="s">
        <v>175</v>
      </c>
      <c r="D7" s="16"/>
      <c r="E7" s="17"/>
      <c r="F7" s="18"/>
      <c r="G7" s="18"/>
      <c r="H7" s="18"/>
      <c r="I7" s="391"/>
      <c r="K7" s="4"/>
    </row>
    <row r="8" spans="1:11">
      <c r="A8" s="78" t="s">
        <v>102</v>
      </c>
      <c r="B8" s="16"/>
      <c r="C8" s="80" t="s">
        <v>397</v>
      </c>
      <c r="D8" s="16"/>
      <c r="E8" s="17"/>
      <c r="F8" s="18"/>
      <c r="G8" s="18"/>
      <c r="H8" s="18"/>
      <c r="I8" s="391"/>
      <c r="K8" s="11"/>
    </row>
    <row r="9" spans="1:11">
      <c r="A9" s="78"/>
      <c r="B9" s="16"/>
      <c r="C9" s="80" t="s">
        <v>298</v>
      </c>
      <c r="D9" s="16"/>
      <c r="E9" s="17"/>
      <c r="F9" s="18"/>
      <c r="G9" s="18"/>
      <c r="H9" s="18"/>
      <c r="I9" s="391"/>
      <c r="K9" s="11"/>
    </row>
    <row r="10" spans="1:11">
      <c r="A10" s="78"/>
      <c r="B10" s="16"/>
      <c r="C10" s="80" t="s">
        <v>176</v>
      </c>
      <c r="D10" s="16"/>
      <c r="E10" s="17"/>
      <c r="F10" s="18"/>
      <c r="G10" s="18"/>
      <c r="H10" s="18"/>
      <c r="I10" s="391"/>
      <c r="K10" s="11"/>
    </row>
    <row r="11" spans="1:11">
      <c r="A11" s="78"/>
      <c r="B11" s="16"/>
      <c r="C11" s="80" t="s">
        <v>240</v>
      </c>
      <c r="D11" s="16"/>
      <c r="E11" s="17"/>
      <c r="F11" s="18"/>
      <c r="G11" s="18"/>
      <c r="H11" s="18"/>
      <c r="I11" s="391"/>
      <c r="K11" s="11"/>
    </row>
    <row r="12" spans="1:11">
      <c r="A12" s="78"/>
      <c r="B12" s="16"/>
      <c r="C12" s="80" t="s">
        <v>339</v>
      </c>
      <c r="D12" s="16"/>
      <c r="E12" s="17"/>
      <c r="F12" s="18"/>
      <c r="G12" s="18"/>
      <c r="H12" s="18"/>
      <c r="I12" s="391"/>
      <c r="K12" s="11"/>
    </row>
    <row r="13" spans="1:11">
      <c r="A13" s="78"/>
      <c r="B13" s="16"/>
      <c r="C13" s="80" t="s">
        <v>396</v>
      </c>
      <c r="D13" s="16"/>
      <c r="E13" s="17"/>
      <c r="F13" s="18"/>
      <c r="G13" s="18"/>
      <c r="H13" s="18"/>
      <c r="I13" s="391"/>
      <c r="K13" s="11"/>
    </row>
    <row r="14" spans="1:11">
      <c r="A14" s="78"/>
      <c r="B14" s="16"/>
      <c r="C14" s="80" t="s">
        <v>340</v>
      </c>
      <c r="D14" s="16"/>
      <c r="E14" s="17"/>
      <c r="F14" s="18"/>
      <c r="G14" s="18"/>
      <c r="H14" s="18"/>
      <c r="I14" s="391"/>
      <c r="K14" s="11"/>
    </row>
    <row r="15" spans="1:11">
      <c r="A15" s="78"/>
      <c r="B15" s="16"/>
      <c r="C15" s="80" t="s">
        <v>177</v>
      </c>
      <c r="D15" s="16"/>
      <c r="E15" s="17"/>
      <c r="F15" s="18"/>
      <c r="G15" s="18"/>
      <c r="H15" s="18"/>
      <c r="I15" s="391"/>
      <c r="K15" s="11"/>
    </row>
    <row r="16" spans="1:11">
      <c r="A16" s="78"/>
      <c r="B16" s="16"/>
      <c r="C16" s="80" t="s">
        <v>215</v>
      </c>
      <c r="D16" s="16"/>
      <c r="E16" s="17"/>
      <c r="F16" s="18"/>
      <c r="G16" s="18"/>
      <c r="H16" s="18"/>
      <c r="I16" s="391"/>
      <c r="K16" s="11"/>
    </row>
    <row r="17" spans="1:11">
      <c r="A17" s="78"/>
      <c r="B17" s="16"/>
      <c r="C17" s="82" t="s">
        <v>341</v>
      </c>
      <c r="D17" s="16"/>
      <c r="E17" s="17"/>
      <c r="F17" s="18"/>
      <c r="G17" s="18"/>
      <c r="H17" s="18"/>
      <c r="I17" s="391"/>
      <c r="K17" s="11"/>
    </row>
    <row r="18" spans="1:11">
      <c r="A18" s="78"/>
      <c r="B18" s="16"/>
      <c r="C18" s="80" t="s">
        <v>372</v>
      </c>
      <c r="D18" s="16"/>
      <c r="E18" s="17"/>
      <c r="F18" s="18"/>
      <c r="G18" s="18"/>
      <c r="H18" s="18"/>
      <c r="I18" s="391"/>
      <c r="K18" s="11"/>
    </row>
    <row r="19" spans="1:11">
      <c r="A19" s="78"/>
      <c r="B19" s="16"/>
      <c r="C19" s="82" t="s">
        <v>322</v>
      </c>
      <c r="D19" s="16"/>
      <c r="E19" s="17"/>
      <c r="F19" s="18"/>
      <c r="G19" s="18"/>
      <c r="H19" s="18"/>
      <c r="I19" s="391"/>
      <c r="K19" s="11"/>
    </row>
    <row r="20" spans="1:11">
      <c r="A20" s="351"/>
      <c r="B20" s="16"/>
      <c r="C20" s="82" t="s">
        <v>366</v>
      </c>
      <c r="D20" s="16"/>
      <c r="E20" s="17"/>
      <c r="F20" s="18"/>
      <c r="G20" s="18"/>
      <c r="H20" s="18"/>
      <c r="I20" s="391"/>
      <c r="K20" s="11"/>
    </row>
    <row r="21" spans="1:11">
      <c r="A21" s="351"/>
      <c r="B21" s="16"/>
      <c r="C21" s="19"/>
      <c r="D21" s="16"/>
      <c r="E21" s="17"/>
      <c r="F21" s="18"/>
      <c r="G21" s="18"/>
      <c r="H21" s="18"/>
      <c r="I21" s="391"/>
      <c r="K21" s="11"/>
    </row>
    <row r="22" spans="1:11">
      <c r="A22" s="351"/>
      <c r="B22" s="16"/>
      <c r="C22" s="82"/>
      <c r="D22" s="16"/>
      <c r="E22" s="17"/>
      <c r="F22" s="18"/>
      <c r="G22" s="18"/>
      <c r="H22" s="18"/>
      <c r="I22" s="391"/>
      <c r="K22" s="11"/>
    </row>
    <row r="23" spans="1:11">
      <c r="A23" s="351"/>
      <c r="B23" s="16"/>
      <c r="C23" s="82"/>
      <c r="D23" s="16"/>
      <c r="E23" s="17"/>
      <c r="F23" s="18"/>
      <c r="G23" s="18"/>
      <c r="H23" s="392" t="s">
        <v>65</v>
      </c>
      <c r="I23" s="393">
        <v>0.3</v>
      </c>
      <c r="K23" s="11"/>
    </row>
    <row r="24" spans="1:11">
      <c r="A24" s="351"/>
      <c r="B24" s="16"/>
      <c r="C24" s="19"/>
      <c r="D24" s="16"/>
      <c r="E24" s="17"/>
      <c r="F24" s="18"/>
      <c r="G24" s="18" t="s">
        <v>399</v>
      </c>
      <c r="H24" s="18"/>
      <c r="I24" s="391">
        <f>SUM(I27:I78)</f>
        <v>54123.965000000004</v>
      </c>
      <c r="J24" s="11"/>
      <c r="K24" s="11"/>
    </row>
    <row r="25" spans="1:11">
      <c r="A25" s="171"/>
      <c r="B25" s="172"/>
      <c r="C25" s="173"/>
      <c r="D25" s="172"/>
      <c r="E25" s="174"/>
      <c r="F25" s="175"/>
      <c r="G25" s="459" t="s">
        <v>60</v>
      </c>
      <c r="H25" s="459"/>
      <c r="I25" s="178" t="s">
        <v>61</v>
      </c>
      <c r="J25" s="126"/>
      <c r="K25" s="11"/>
    </row>
    <row r="26" spans="1:11">
      <c r="A26" s="177" t="s">
        <v>54</v>
      </c>
      <c r="B26" s="107" t="s">
        <v>55</v>
      </c>
      <c r="C26" s="106" t="s">
        <v>56</v>
      </c>
      <c r="D26" s="107" t="s">
        <v>82</v>
      </c>
      <c r="E26" s="108" t="s">
        <v>83</v>
      </c>
      <c r="F26" s="109" t="s">
        <v>57</v>
      </c>
      <c r="G26" s="109" t="s">
        <v>58</v>
      </c>
      <c r="H26" s="109" t="s">
        <v>59</v>
      </c>
      <c r="I26" s="110"/>
      <c r="J26" s="11"/>
      <c r="K26" s="11"/>
    </row>
    <row r="27" spans="1:11" s="192" customFormat="1">
      <c r="A27" s="426">
        <v>1</v>
      </c>
      <c r="B27" s="127"/>
      <c r="C27" s="191" t="s">
        <v>62</v>
      </c>
      <c r="D27" s="127"/>
      <c r="E27" s="193"/>
      <c r="F27" s="194"/>
      <c r="G27" s="195"/>
      <c r="H27" s="195"/>
      <c r="I27" s="196">
        <f>SUM(H28:H32)</f>
        <v>5874.0099999999993</v>
      </c>
      <c r="J27" s="197"/>
      <c r="K27" s="11"/>
    </row>
    <row r="28" spans="1:11">
      <c r="A28" s="394" t="s">
        <v>63</v>
      </c>
      <c r="B28" s="16">
        <v>85333</v>
      </c>
      <c r="C28" s="19" t="s">
        <v>66</v>
      </c>
      <c r="D28" s="16" t="s">
        <v>90</v>
      </c>
      <c r="E28" s="17">
        <v>15</v>
      </c>
      <c r="F28" s="18">
        <v>10</v>
      </c>
      <c r="G28" s="18">
        <f>F28*E28</f>
        <v>150</v>
      </c>
      <c r="H28" s="18">
        <f>G28*(1+$I$23)</f>
        <v>195</v>
      </c>
      <c r="I28" s="391"/>
      <c r="K28" s="11"/>
    </row>
    <row r="29" spans="1:11">
      <c r="A29" s="394"/>
      <c r="B29" s="16">
        <v>85334</v>
      </c>
      <c r="C29" s="19" t="s">
        <v>178</v>
      </c>
      <c r="D29" s="16" t="s">
        <v>68</v>
      </c>
      <c r="E29" s="17">
        <v>18</v>
      </c>
      <c r="F29" s="18">
        <v>10</v>
      </c>
      <c r="G29" s="18">
        <f>F29*E29</f>
        <v>180</v>
      </c>
      <c r="H29" s="18">
        <f>G29*(1+$I$23)</f>
        <v>234</v>
      </c>
      <c r="I29" s="391"/>
      <c r="K29" s="11"/>
    </row>
    <row r="30" spans="1:11">
      <c r="A30" s="394" t="s">
        <v>71</v>
      </c>
      <c r="B30" s="16">
        <v>72215</v>
      </c>
      <c r="C30" s="19" t="s">
        <v>206</v>
      </c>
      <c r="D30" s="16" t="s">
        <v>67</v>
      </c>
      <c r="E30" s="17">
        <v>6</v>
      </c>
      <c r="F30" s="18">
        <v>40.74</v>
      </c>
      <c r="G30" s="18">
        <v>244.47</v>
      </c>
      <c r="H30" s="18">
        <v>317.81</v>
      </c>
      <c r="I30" s="391"/>
      <c r="K30" s="11"/>
    </row>
    <row r="31" spans="1:11">
      <c r="A31" s="394" t="s">
        <v>72</v>
      </c>
      <c r="B31" s="16">
        <v>85406</v>
      </c>
      <c r="C31" s="19" t="s">
        <v>69</v>
      </c>
      <c r="D31" s="16" t="s">
        <v>68</v>
      </c>
      <c r="E31" s="17">
        <v>65</v>
      </c>
      <c r="F31" s="18">
        <v>40</v>
      </c>
      <c r="G31" s="18">
        <f t="shared" ref="G31" si="0">F31*E31</f>
        <v>2600</v>
      </c>
      <c r="H31" s="18">
        <f>G31*(1+$I$23)</f>
        <v>3380</v>
      </c>
      <c r="I31" s="391"/>
      <c r="K31" s="11"/>
    </row>
    <row r="32" spans="1:11">
      <c r="A32" s="394" t="s">
        <v>73</v>
      </c>
      <c r="B32" s="16">
        <v>85406</v>
      </c>
      <c r="C32" s="19" t="s">
        <v>70</v>
      </c>
      <c r="D32" s="16" t="s">
        <v>68</v>
      </c>
      <c r="E32" s="17">
        <f>16*2</f>
        <v>32</v>
      </c>
      <c r="F32" s="18">
        <v>42</v>
      </c>
      <c r="G32" s="18">
        <f t="shared" ref="G32" si="1">F32*E32</f>
        <v>1344</v>
      </c>
      <c r="H32" s="18">
        <f>G32*(1+$I$23)</f>
        <v>1747.2</v>
      </c>
      <c r="I32" s="391"/>
      <c r="K32" s="11"/>
    </row>
    <row r="33" spans="1:11">
      <c r="A33" s="351"/>
      <c r="B33" s="16"/>
      <c r="C33" s="19"/>
      <c r="D33" s="16"/>
      <c r="E33" s="17"/>
      <c r="F33" s="18"/>
      <c r="G33" s="18"/>
      <c r="H33" s="18"/>
      <c r="I33" s="391"/>
      <c r="J33" s="11"/>
      <c r="K33" s="11"/>
    </row>
    <row r="34" spans="1:11" s="192" customFormat="1">
      <c r="A34" s="426">
        <v>2</v>
      </c>
      <c r="B34" s="127"/>
      <c r="C34" s="191" t="s">
        <v>74</v>
      </c>
      <c r="D34" s="127"/>
      <c r="E34" s="193"/>
      <c r="F34" s="194"/>
      <c r="G34" s="195"/>
      <c r="H34" s="195"/>
      <c r="I34" s="196">
        <f>G84</f>
        <v>2249</v>
      </c>
      <c r="J34" s="198"/>
      <c r="K34" s="11"/>
    </row>
    <row r="35" spans="1:11">
      <c r="A35" s="351"/>
      <c r="B35" s="16" t="s">
        <v>111</v>
      </c>
      <c r="C35" s="19" t="s">
        <v>76</v>
      </c>
      <c r="D35" s="16"/>
      <c r="E35" s="17"/>
      <c r="F35" s="18"/>
      <c r="G35" s="18"/>
      <c r="H35" s="18">
        <f>I34</f>
        <v>2249</v>
      </c>
      <c r="I35" s="391"/>
      <c r="K35" s="11"/>
    </row>
    <row r="36" spans="1:11">
      <c r="A36" s="351"/>
      <c r="B36" s="16"/>
      <c r="C36" s="19"/>
      <c r="D36" s="16"/>
      <c r="E36" s="17"/>
      <c r="F36" s="18"/>
      <c r="G36" s="18"/>
      <c r="H36" s="18"/>
      <c r="I36" s="391"/>
      <c r="K36" s="11"/>
    </row>
    <row r="37" spans="1:11" s="192" customFormat="1">
      <c r="A37" s="426">
        <v>3</v>
      </c>
      <c r="B37" s="127"/>
      <c r="C37" s="191" t="s">
        <v>75</v>
      </c>
      <c r="D37" s="127"/>
      <c r="E37" s="193"/>
      <c r="F37" s="194"/>
      <c r="G37" s="195"/>
      <c r="H37" s="195"/>
      <c r="I37" s="196">
        <f>G114</f>
        <v>3100.1100000000006</v>
      </c>
      <c r="K37" s="11"/>
    </row>
    <row r="38" spans="1:11">
      <c r="A38" s="351"/>
      <c r="B38" s="16" t="s">
        <v>112</v>
      </c>
      <c r="C38" s="19" t="s">
        <v>370</v>
      </c>
      <c r="D38" s="16"/>
      <c r="E38" s="17"/>
      <c r="F38" s="18"/>
      <c r="G38" s="18"/>
      <c r="H38" s="18">
        <f>I37</f>
        <v>3100.1100000000006</v>
      </c>
      <c r="I38" s="391"/>
      <c r="J38" s="11"/>
      <c r="K38" s="11"/>
    </row>
    <row r="39" spans="1:11">
      <c r="A39" s="351"/>
      <c r="B39" s="16"/>
      <c r="C39" s="19"/>
      <c r="D39" s="16"/>
      <c r="E39" s="17"/>
      <c r="F39" s="18"/>
      <c r="G39" s="18"/>
      <c r="H39" s="18"/>
      <c r="I39" s="391"/>
      <c r="K39" s="11"/>
    </row>
    <row r="40" spans="1:11" s="192" customFormat="1">
      <c r="A40" s="426">
        <v>4</v>
      </c>
      <c r="B40" s="127"/>
      <c r="C40" s="191" t="s">
        <v>80</v>
      </c>
      <c r="D40" s="127"/>
      <c r="E40" s="193"/>
      <c r="F40" s="194"/>
      <c r="G40" s="195"/>
      <c r="H40" s="195"/>
      <c r="I40" s="196">
        <f>SUM(H42:H48)</f>
        <v>27882.010000000002</v>
      </c>
      <c r="J40" s="197"/>
      <c r="K40" s="11"/>
    </row>
    <row r="41" spans="1:11">
      <c r="A41" s="351"/>
      <c r="B41" s="16"/>
      <c r="C41" s="15" t="s">
        <v>81</v>
      </c>
      <c r="D41" s="16"/>
      <c r="E41" s="17"/>
      <c r="F41" s="18"/>
      <c r="G41" s="18"/>
      <c r="H41" s="18"/>
      <c r="I41" s="391"/>
      <c r="J41" s="11"/>
      <c r="K41" s="11"/>
    </row>
    <row r="42" spans="1:11" ht="60">
      <c r="A42" s="395" t="s">
        <v>85</v>
      </c>
      <c r="B42" s="16">
        <v>87273</v>
      </c>
      <c r="C42" s="190" t="s">
        <v>395</v>
      </c>
      <c r="D42" s="16" t="s">
        <v>68</v>
      </c>
      <c r="E42" s="17">
        <v>105</v>
      </c>
      <c r="F42" s="20">
        <v>50</v>
      </c>
      <c r="G42" s="20">
        <f t="shared" ref="G42" si="2">F42*E42</f>
        <v>5250</v>
      </c>
      <c r="H42" s="20">
        <f>G42*(1+$I$23)</f>
        <v>6825</v>
      </c>
      <c r="I42" s="391"/>
      <c r="K42" s="11"/>
    </row>
    <row r="43" spans="1:11">
      <c r="A43" s="395"/>
      <c r="B43" s="16"/>
      <c r="C43" s="15" t="s">
        <v>264</v>
      </c>
      <c r="D43" s="16"/>
      <c r="E43" s="17"/>
      <c r="F43" s="18"/>
      <c r="G43" s="18"/>
      <c r="H43" s="18"/>
      <c r="I43" s="391"/>
      <c r="K43" s="11"/>
    </row>
    <row r="44" spans="1:11" ht="45">
      <c r="A44" s="395" t="s">
        <v>86</v>
      </c>
      <c r="B44" s="16">
        <v>88470</v>
      </c>
      <c r="C44" s="190" t="s">
        <v>84</v>
      </c>
      <c r="D44" s="16" t="s">
        <v>68</v>
      </c>
      <c r="E44" s="17">
        <v>34</v>
      </c>
      <c r="F44" s="20">
        <v>16.850000000000001</v>
      </c>
      <c r="G44" s="20">
        <f t="shared" ref="G44" si="3">F44*E44</f>
        <v>572.90000000000009</v>
      </c>
      <c r="H44" s="20">
        <f>G44*(1+$I$23)</f>
        <v>744.7700000000001</v>
      </c>
      <c r="I44" s="391"/>
      <c r="K44" s="11"/>
    </row>
    <row r="45" spans="1:11" ht="45">
      <c r="A45" s="395" t="s">
        <v>87</v>
      </c>
      <c r="B45" s="16">
        <v>87250</v>
      </c>
      <c r="C45" s="190" t="s">
        <v>180</v>
      </c>
      <c r="D45" s="16" t="s">
        <v>68</v>
      </c>
      <c r="E45" s="17">
        <v>34</v>
      </c>
      <c r="F45" s="20">
        <v>33.200000000000003</v>
      </c>
      <c r="G45" s="20">
        <f t="shared" ref="G45:G46" si="4">F45*E45</f>
        <v>1128.8000000000002</v>
      </c>
      <c r="H45" s="20">
        <f>G45*(1+$I$23)</f>
        <v>1467.4400000000003</v>
      </c>
      <c r="I45" s="391"/>
      <c r="J45" s="11"/>
      <c r="K45" s="11"/>
    </row>
    <row r="46" spans="1:11" ht="30">
      <c r="A46" s="395" t="s">
        <v>266</v>
      </c>
      <c r="B46" s="101">
        <v>84161</v>
      </c>
      <c r="C46" s="104" t="s">
        <v>265</v>
      </c>
      <c r="D46" s="101" t="s">
        <v>255</v>
      </c>
      <c r="E46" s="103">
        <v>1.6</v>
      </c>
      <c r="F46" s="100">
        <v>60</v>
      </c>
      <c r="G46" s="100">
        <f t="shared" si="4"/>
        <v>96</v>
      </c>
      <c r="H46" s="20">
        <f>G46*(1+$I$23)</f>
        <v>124.80000000000001</v>
      </c>
      <c r="I46" s="391"/>
      <c r="J46" s="11"/>
      <c r="K46" s="11"/>
    </row>
    <row r="47" spans="1:11">
      <c r="A47" s="351"/>
      <c r="B47" s="16"/>
      <c r="C47" s="332" t="s">
        <v>394</v>
      </c>
      <c r="D47" s="16"/>
      <c r="E47" s="17"/>
      <c r="F47" s="20"/>
      <c r="G47" s="20"/>
      <c r="H47" s="20"/>
      <c r="I47" s="391"/>
      <c r="J47" s="11"/>
      <c r="K47" s="11"/>
    </row>
    <row r="48" spans="1:11" ht="45">
      <c r="A48" s="351"/>
      <c r="B48" s="16" t="s">
        <v>338</v>
      </c>
      <c r="C48" s="190" t="s">
        <v>355</v>
      </c>
      <c r="D48" s="16" t="s">
        <v>68</v>
      </c>
      <c r="E48" s="17">
        <v>32</v>
      </c>
      <c r="F48" s="20">
        <v>450</v>
      </c>
      <c r="G48" s="100">
        <f t="shared" ref="G48" si="5">F48*E48</f>
        <v>14400</v>
      </c>
      <c r="H48" s="20">
        <f>G48*(1+$I$23)</f>
        <v>18720</v>
      </c>
      <c r="I48" s="391"/>
      <c r="J48" s="11"/>
      <c r="K48" s="11"/>
    </row>
    <row r="49" spans="1:12">
      <c r="A49" s="351"/>
      <c r="B49" s="16"/>
      <c r="C49" s="190"/>
      <c r="D49" s="16"/>
      <c r="E49" s="17"/>
      <c r="F49" s="20"/>
      <c r="G49" s="20"/>
      <c r="H49" s="20"/>
      <c r="I49" s="391"/>
      <c r="K49" s="11"/>
    </row>
    <row r="50" spans="1:12">
      <c r="A50" s="351"/>
      <c r="B50" s="16"/>
      <c r="C50" s="190"/>
      <c r="D50" s="16"/>
      <c r="E50" s="17"/>
      <c r="F50" s="20"/>
      <c r="G50" s="20"/>
      <c r="H50" s="20"/>
      <c r="I50" s="391"/>
      <c r="K50" s="11"/>
    </row>
    <row r="51" spans="1:12">
      <c r="A51" s="351"/>
      <c r="B51" s="16"/>
      <c r="C51" s="190"/>
      <c r="D51" s="16"/>
      <c r="E51" s="17"/>
      <c r="F51" s="20"/>
      <c r="G51" s="20"/>
      <c r="H51" s="20"/>
      <c r="I51" s="391"/>
      <c r="J51" s="11"/>
      <c r="K51" s="11"/>
    </row>
    <row r="52" spans="1:12" s="192" customFormat="1">
      <c r="A52" s="426">
        <v>5</v>
      </c>
      <c r="B52" s="127"/>
      <c r="C52" s="191" t="s">
        <v>94</v>
      </c>
      <c r="D52" s="127"/>
      <c r="E52" s="193"/>
      <c r="F52" s="194"/>
      <c r="G52" s="195"/>
      <c r="H52" s="195"/>
      <c r="I52" s="196">
        <f>SUM(H54:H56)</f>
        <v>4420</v>
      </c>
      <c r="J52" s="197"/>
      <c r="K52" s="11"/>
      <c r="L52" s="197"/>
    </row>
    <row r="53" spans="1:12">
      <c r="A53" s="394" t="s">
        <v>192</v>
      </c>
      <c r="B53" s="190" t="s">
        <v>93</v>
      </c>
      <c r="C53" s="190"/>
      <c r="D53" s="16"/>
      <c r="E53" s="17"/>
      <c r="F53" s="20"/>
      <c r="G53" s="20"/>
      <c r="H53" s="20"/>
      <c r="I53" s="391"/>
      <c r="K53" s="11"/>
    </row>
    <row r="54" spans="1:12" ht="30">
      <c r="A54" s="394" t="s">
        <v>193</v>
      </c>
      <c r="B54" s="19">
        <v>90843</v>
      </c>
      <c r="C54" s="318" t="s">
        <v>320</v>
      </c>
      <c r="D54" s="16" t="s">
        <v>90</v>
      </c>
      <c r="E54" s="17">
        <v>2</v>
      </c>
      <c r="F54" s="20">
        <v>400</v>
      </c>
      <c r="G54" s="20">
        <f t="shared" ref="G54" si="6">F54*E54</f>
        <v>800</v>
      </c>
      <c r="H54" s="20">
        <f>G54*(1+$I$23)</f>
        <v>1040</v>
      </c>
      <c r="I54" s="391"/>
      <c r="J54" s="11"/>
      <c r="K54" s="11"/>
    </row>
    <row r="55" spans="1:12" ht="30">
      <c r="A55" s="394" t="s">
        <v>194</v>
      </c>
      <c r="B55" s="101">
        <v>90842</v>
      </c>
      <c r="C55" s="318" t="s">
        <v>321</v>
      </c>
      <c r="D55" s="101" t="s">
        <v>90</v>
      </c>
      <c r="E55" s="103">
        <v>7</v>
      </c>
      <c r="F55" s="100">
        <v>300</v>
      </c>
      <c r="G55" s="20">
        <f t="shared" ref="G55" si="7">F55*E55</f>
        <v>2100</v>
      </c>
      <c r="H55" s="20">
        <f>G55*(1+$I$23)</f>
        <v>2730</v>
      </c>
      <c r="I55" s="391"/>
      <c r="J55" s="11"/>
      <c r="K55" s="11"/>
    </row>
    <row r="56" spans="1:12" ht="45">
      <c r="A56" s="351"/>
      <c r="B56" s="16"/>
      <c r="C56" s="318" t="s">
        <v>335</v>
      </c>
      <c r="D56" s="101" t="s">
        <v>90</v>
      </c>
      <c r="E56" s="103">
        <v>2</v>
      </c>
      <c r="F56" s="100">
        <v>250</v>
      </c>
      <c r="G56" s="20">
        <f t="shared" ref="G56" si="8">F56*E56</f>
        <v>500</v>
      </c>
      <c r="H56" s="20">
        <f>G56*(1+$I$23)</f>
        <v>650</v>
      </c>
      <c r="I56" s="391"/>
      <c r="J56" s="11"/>
      <c r="K56" s="11"/>
    </row>
    <row r="57" spans="1:12" s="192" customFormat="1">
      <c r="A57" s="426">
        <v>6</v>
      </c>
      <c r="B57" s="127"/>
      <c r="C57" s="191" t="s">
        <v>88</v>
      </c>
      <c r="D57" s="127"/>
      <c r="E57" s="193"/>
      <c r="F57" s="194"/>
      <c r="G57" s="195"/>
      <c r="H57" s="195"/>
      <c r="I57" s="196">
        <f>SUM(H58:H60)</f>
        <v>8731.5149999999994</v>
      </c>
      <c r="J57" s="197"/>
      <c r="K57" s="11"/>
    </row>
    <row r="58" spans="1:12" ht="45">
      <c r="A58" s="394" t="s">
        <v>195</v>
      </c>
      <c r="B58" s="16">
        <v>86932</v>
      </c>
      <c r="C58" s="190" t="s">
        <v>89</v>
      </c>
      <c r="D58" s="16" t="s">
        <v>90</v>
      </c>
      <c r="E58" s="17">
        <v>7</v>
      </c>
      <c r="F58" s="20">
        <v>400</v>
      </c>
      <c r="G58" s="20">
        <f t="shared" ref="G58" si="9">F58*E58</f>
        <v>2800</v>
      </c>
      <c r="H58" s="20">
        <f>G58*(1+$I$23)</f>
        <v>3640</v>
      </c>
      <c r="I58" s="391"/>
      <c r="K58" s="11"/>
    </row>
    <row r="59" spans="1:12" ht="60">
      <c r="A59" s="394" t="s">
        <v>196</v>
      </c>
      <c r="B59" s="16" t="s">
        <v>91</v>
      </c>
      <c r="C59" s="190" t="s">
        <v>92</v>
      </c>
      <c r="D59" s="16" t="s">
        <v>90</v>
      </c>
      <c r="E59" s="17">
        <v>3</v>
      </c>
      <c r="F59" s="20">
        <v>438.85</v>
      </c>
      <c r="G59" s="20">
        <f t="shared" ref="G59" si="10">F59*E59</f>
        <v>1316.5500000000002</v>
      </c>
      <c r="H59" s="20">
        <f>G59*(1+$I$23)</f>
        <v>1711.5150000000003</v>
      </c>
      <c r="I59" s="391"/>
      <c r="K59" s="11"/>
    </row>
    <row r="60" spans="1:12" ht="75">
      <c r="A60" s="394" t="s">
        <v>197</v>
      </c>
      <c r="B60" s="332">
        <v>93396</v>
      </c>
      <c r="C60" s="396" t="s">
        <v>371</v>
      </c>
      <c r="D60" s="16" t="s">
        <v>90</v>
      </c>
      <c r="E60" s="17">
        <v>2</v>
      </c>
      <c r="F60" s="20">
        <f>G171</f>
        <v>1300</v>
      </c>
      <c r="G60" s="20">
        <f t="shared" ref="G60" si="11">F60*E60</f>
        <v>2600</v>
      </c>
      <c r="H60" s="20">
        <f>G60*(1+$I$23)</f>
        <v>3380</v>
      </c>
      <c r="I60" s="391"/>
      <c r="K60" s="11"/>
    </row>
    <row r="61" spans="1:12">
      <c r="A61" s="351"/>
      <c r="B61" s="16"/>
      <c r="C61" s="19"/>
      <c r="D61" s="16"/>
      <c r="E61" s="17"/>
      <c r="F61" s="18"/>
      <c r="G61" s="18"/>
      <c r="H61" s="18"/>
      <c r="I61" s="391"/>
      <c r="K61" s="11"/>
    </row>
    <row r="62" spans="1:12" s="192" customFormat="1">
      <c r="A62" s="426">
        <v>7</v>
      </c>
      <c r="B62" s="127"/>
      <c r="C62" s="191" t="s">
        <v>99</v>
      </c>
      <c r="D62" s="127"/>
      <c r="E62" s="193"/>
      <c r="F62" s="194"/>
      <c r="G62" s="195"/>
      <c r="H62" s="195"/>
      <c r="I62" s="196">
        <f>SUM(H63:H66)</f>
        <v>738.50400000000002</v>
      </c>
      <c r="K62" s="11"/>
    </row>
    <row r="63" spans="1:12">
      <c r="A63" s="394" t="s">
        <v>198</v>
      </c>
      <c r="B63" s="16" t="s">
        <v>96</v>
      </c>
      <c r="C63" s="190"/>
      <c r="D63" s="16"/>
      <c r="E63" s="17"/>
      <c r="F63" s="18"/>
      <c r="G63" s="20"/>
      <c r="H63" s="20"/>
      <c r="I63" s="391"/>
      <c r="K63" s="11"/>
    </row>
    <row r="64" spans="1:12" ht="30">
      <c r="A64" s="394" t="s">
        <v>199</v>
      </c>
      <c r="B64" s="16" t="s">
        <v>97</v>
      </c>
      <c r="C64" s="190" t="s">
        <v>179</v>
      </c>
      <c r="D64" s="16" t="s">
        <v>68</v>
      </c>
      <c r="E64" s="17">
        <v>4</v>
      </c>
      <c r="F64" s="18">
        <v>24.22</v>
      </c>
      <c r="G64" s="20">
        <f t="shared" ref="G64" si="12">F64*E64</f>
        <v>96.88</v>
      </c>
      <c r="H64" s="20">
        <f>G64*(1+$I$23)</f>
        <v>125.944</v>
      </c>
      <c r="I64" s="391"/>
      <c r="K64" s="11"/>
    </row>
    <row r="65" spans="1:11">
      <c r="A65" s="394" t="s">
        <v>200</v>
      </c>
      <c r="B65" s="16"/>
      <c r="C65" s="190"/>
      <c r="D65" s="16"/>
      <c r="E65" s="17"/>
      <c r="F65" s="18"/>
      <c r="G65" s="20"/>
      <c r="H65" s="20"/>
      <c r="I65" s="391"/>
      <c r="K65" s="11"/>
    </row>
    <row r="66" spans="1:11">
      <c r="A66" s="394" t="s">
        <v>201</v>
      </c>
      <c r="B66" s="16">
        <v>85004</v>
      </c>
      <c r="C66" s="325" t="s">
        <v>100</v>
      </c>
      <c r="D66" s="16" t="s">
        <v>68</v>
      </c>
      <c r="E66" s="17">
        <v>4</v>
      </c>
      <c r="F66" s="18">
        <v>117.8</v>
      </c>
      <c r="G66" s="20">
        <f t="shared" ref="G66" si="13">F66*E66</f>
        <v>471.2</v>
      </c>
      <c r="H66" s="20">
        <f>G66*(1+$I$23)</f>
        <v>612.56000000000006</v>
      </c>
      <c r="I66" s="391"/>
      <c r="K66" s="11"/>
    </row>
    <row r="67" spans="1:11">
      <c r="A67" s="351"/>
      <c r="B67" s="16"/>
      <c r="C67" s="325"/>
      <c r="D67" s="16"/>
      <c r="E67" s="17"/>
      <c r="F67" s="18"/>
      <c r="G67" s="20"/>
      <c r="H67" s="20"/>
      <c r="I67" s="391"/>
      <c r="K67" s="11"/>
    </row>
    <row r="68" spans="1:11">
      <c r="A68" s="351"/>
      <c r="B68" s="16"/>
      <c r="C68" s="190" t="s">
        <v>369</v>
      </c>
      <c r="D68" s="16"/>
      <c r="E68" s="17"/>
      <c r="F68" s="18"/>
      <c r="G68" s="20"/>
      <c r="H68" s="20"/>
      <c r="I68" s="391"/>
      <c r="K68" s="11"/>
    </row>
    <row r="69" spans="1:11" s="192" customFormat="1">
      <c r="A69" s="426">
        <v>8</v>
      </c>
      <c r="B69" s="127" t="s">
        <v>189</v>
      </c>
      <c r="C69" s="191" t="s">
        <v>190</v>
      </c>
      <c r="D69" s="127" t="s">
        <v>191</v>
      </c>
      <c r="E69" s="193"/>
      <c r="F69" s="194"/>
      <c r="G69" s="195"/>
      <c r="H69" s="195">
        <f>I69</f>
        <v>634.81600000000003</v>
      </c>
      <c r="I69" s="196">
        <f>G164</f>
        <v>634.81600000000003</v>
      </c>
      <c r="K69" s="11"/>
    </row>
    <row r="70" spans="1:11" s="192" customFormat="1">
      <c r="A70" s="397"/>
      <c r="B70" s="319"/>
      <c r="C70" s="320"/>
      <c r="D70" s="319"/>
      <c r="E70" s="321"/>
      <c r="F70" s="322"/>
      <c r="G70" s="323"/>
      <c r="H70" s="323"/>
      <c r="I70" s="398"/>
      <c r="K70" s="11"/>
    </row>
    <row r="71" spans="1:11" s="192" customFormat="1">
      <c r="A71" s="397"/>
      <c r="B71" s="319"/>
      <c r="C71" s="320" t="s">
        <v>342</v>
      </c>
      <c r="D71" s="319"/>
      <c r="E71" s="321"/>
      <c r="F71" s="322"/>
      <c r="G71" s="323"/>
      <c r="H71" s="323"/>
      <c r="I71" s="398"/>
      <c r="K71" s="11"/>
    </row>
    <row r="72" spans="1:11" s="192" customFormat="1" ht="30">
      <c r="A72" s="351" t="s">
        <v>229</v>
      </c>
      <c r="B72" s="319"/>
      <c r="C72" s="330" t="s">
        <v>337</v>
      </c>
      <c r="D72" s="326" t="s">
        <v>90</v>
      </c>
      <c r="E72" s="331">
        <v>2</v>
      </c>
      <c r="F72" s="331">
        <v>150</v>
      </c>
      <c r="G72" s="331">
        <f t="shared" ref="G72" si="14">F72*E72</f>
        <v>300</v>
      </c>
      <c r="H72" s="331">
        <f t="shared" ref="H72:H74" si="15">G72*(1+$I$23)</f>
        <v>390</v>
      </c>
      <c r="I72" s="398"/>
      <c r="K72" s="11"/>
    </row>
    <row r="73" spans="1:11" s="192" customFormat="1">
      <c r="A73" s="351" t="s">
        <v>230</v>
      </c>
      <c r="B73" s="319"/>
      <c r="C73" s="324" t="s">
        <v>333</v>
      </c>
      <c r="D73" s="326" t="s">
        <v>90</v>
      </c>
      <c r="E73" s="327">
        <v>7</v>
      </c>
      <c r="F73" s="329">
        <v>50</v>
      </c>
      <c r="G73" s="20">
        <f t="shared" ref="G73:G74" si="16">F73*E73</f>
        <v>350</v>
      </c>
      <c r="H73" s="20">
        <f t="shared" si="15"/>
        <v>455</v>
      </c>
      <c r="I73" s="399"/>
      <c r="K73" s="11"/>
    </row>
    <row r="74" spans="1:11" s="192" customFormat="1">
      <c r="A74" s="351" t="s">
        <v>231</v>
      </c>
      <c r="B74" s="319"/>
      <c r="C74" s="325" t="s">
        <v>334</v>
      </c>
      <c r="D74" s="326" t="s">
        <v>90</v>
      </c>
      <c r="E74" s="327">
        <v>2</v>
      </c>
      <c r="F74" s="329">
        <v>50</v>
      </c>
      <c r="G74" s="20">
        <f t="shared" si="16"/>
        <v>100</v>
      </c>
      <c r="H74" s="20">
        <f t="shared" si="15"/>
        <v>130</v>
      </c>
      <c r="I74" s="399"/>
      <c r="K74" s="11"/>
    </row>
    <row r="75" spans="1:11" s="192" customFormat="1" ht="111.75" customHeight="1">
      <c r="A75" s="397"/>
      <c r="B75" s="319"/>
      <c r="C75" s="328" t="s">
        <v>336</v>
      </c>
      <c r="D75" s="326"/>
      <c r="E75" s="327"/>
      <c r="F75" s="322"/>
      <c r="G75" s="323"/>
      <c r="H75" s="323"/>
      <c r="I75" s="398"/>
      <c r="K75" s="11"/>
    </row>
    <row r="76" spans="1:11" s="192" customFormat="1">
      <c r="A76" s="397"/>
      <c r="B76" s="319"/>
      <c r="C76" s="324"/>
      <c r="D76" s="326" t="s">
        <v>90</v>
      </c>
      <c r="E76" s="327">
        <v>2</v>
      </c>
      <c r="F76" s="322"/>
      <c r="G76" s="323"/>
      <c r="H76" s="323"/>
      <c r="I76" s="398"/>
      <c r="K76" s="11"/>
    </row>
    <row r="77" spans="1:11">
      <c r="A77" s="351"/>
      <c r="B77" s="16"/>
      <c r="C77" s="324"/>
      <c r="D77" s="16"/>
      <c r="E77" s="17"/>
      <c r="F77" s="18"/>
      <c r="G77" s="20"/>
      <c r="H77" s="20"/>
      <c r="I77" s="391"/>
      <c r="K77" s="11"/>
    </row>
    <row r="78" spans="1:11" s="192" customFormat="1">
      <c r="A78" s="426">
        <v>9</v>
      </c>
      <c r="B78" s="333">
        <v>9537</v>
      </c>
      <c r="C78" s="191" t="s">
        <v>202</v>
      </c>
      <c r="D78" s="127" t="s">
        <v>68</v>
      </c>
      <c r="E78" s="193">
        <v>38</v>
      </c>
      <c r="F78" s="194">
        <v>10</v>
      </c>
      <c r="G78" s="195">
        <f>F78*E78</f>
        <v>380</v>
      </c>
      <c r="H78" s="195">
        <f>G78*1.3</f>
        <v>494</v>
      </c>
      <c r="I78" s="196">
        <f>H78</f>
        <v>494</v>
      </c>
      <c r="J78" s="197"/>
      <c r="K78" s="11"/>
    </row>
    <row r="79" spans="1:11">
      <c r="A79" s="351"/>
      <c r="B79" s="16"/>
      <c r="C79" s="325"/>
      <c r="D79" s="16"/>
      <c r="E79" s="17"/>
      <c r="F79" s="18"/>
      <c r="G79" s="20"/>
      <c r="H79" s="20"/>
      <c r="I79" s="391"/>
      <c r="J79" s="11"/>
      <c r="K79" s="11"/>
    </row>
    <row r="80" spans="1:11">
      <c r="A80" s="352"/>
      <c r="B80" s="86"/>
      <c r="C80" s="400"/>
      <c r="D80" s="86"/>
      <c r="E80" s="87"/>
      <c r="F80" s="88"/>
      <c r="G80" s="401"/>
      <c r="H80" s="402" t="s">
        <v>343</v>
      </c>
      <c r="I80" s="403">
        <f>SUM(I27:I78)</f>
        <v>54123.965000000004</v>
      </c>
      <c r="J80" s="11"/>
      <c r="K80" s="11"/>
    </row>
    <row r="81" spans="2:17">
      <c r="C81" s="9"/>
      <c r="G81" s="6"/>
      <c r="H81" s="6"/>
      <c r="J81" s="11"/>
      <c r="K81" s="11"/>
    </row>
    <row r="82" spans="2:17">
      <c r="C82" s="9"/>
      <c r="G82" s="6"/>
      <c r="H82" s="6"/>
      <c r="J82" s="11"/>
    </row>
    <row r="83" spans="2:17">
      <c r="B83" s="460" t="s">
        <v>317</v>
      </c>
      <c r="C83" s="461"/>
      <c r="D83" s="461"/>
      <c r="E83" s="461"/>
      <c r="F83" s="461"/>
      <c r="G83" s="461"/>
      <c r="H83" s="461"/>
      <c r="I83" s="462"/>
      <c r="J83" s="11"/>
      <c r="K83" s="11"/>
      <c r="L83" s="11"/>
    </row>
    <row r="84" spans="2:17">
      <c r="B84" s="272"/>
      <c r="C84" s="273" t="s">
        <v>76</v>
      </c>
      <c r="D84" s="274"/>
      <c r="E84" s="275"/>
      <c r="F84" s="272" t="s">
        <v>115</v>
      </c>
      <c r="G84" s="276">
        <f>SUM(H89:H112)</f>
        <v>2249</v>
      </c>
      <c r="H84" s="277"/>
      <c r="I84" s="278"/>
      <c r="J84" s="125"/>
    </row>
    <row r="85" spans="2:17">
      <c r="B85" s="279"/>
      <c r="C85" s="280" t="s">
        <v>0</v>
      </c>
      <c r="D85" s="280"/>
      <c r="E85" s="280"/>
      <c r="F85" s="281"/>
      <c r="G85" s="281"/>
      <c r="H85" s="281"/>
      <c r="I85" s="282"/>
      <c r="J85" s="16"/>
      <c r="K85" s="16"/>
      <c r="L85" s="16"/>
      <c r="M85" s="17"/>
      <c r="N85" s="18"/>
      <c r="O85" s="18"/>
      <c r="P85" s="18"/>
      <c r="Q85" s="19"/>
    </row>
    <row r="86" spans="2:17">
      <c r="B86" s="283"/>
      <c r="C86" s="284"/>
      <c r="D86" s="284"/>
      <c r="E86" s="284"/>
      <c r="F86" s="285"/>
      <c r="G86" s="285"/>
      <c r="H86" s="285"/>
      <c r="I86" s="286"/>
      <c r="O86" s="18"/>
      <c r="P86" s="18"/>
      <c r="Q86" s="19"/>
    </row>
    <row r="87" spans="2:17">
      <c r="B87" s="283"/>
      <c r="C87" s="284" t="s">
        <v>3</v>
      </c>
      <c r="D87" s="284"/>
      <c r="E87" s="284"/>
      <c r="F87" s="285"/>
      <c r="G87" s="285"/>
      <c r="H87" s="285"/>
      <c r="I87" s="286"/>
      <c r="O87" s="20"/>
      <c r="P87" s="20"/>
      <c r="Q87" s="19"/>
    </row>
    <row r="88" spans="2:17">
      <c r="B88" s="287"/>
      <c r="C88" s="284" t="s">
        <v>314</v>
      </c>
      <c r="D88" s="284"/>
      <c r="E88" s="284"/>
      <c r="F88" s="285"/>
      <c r="G88" s="285"/>
      <c r="H88" s="285"/>
      <c r="I88" s="286"/>
      <c r="O88" s="20"/>
      <c r="P88" s="20"/>
      <c r="Q88" s="19"/>
    </row>
    <row r="89" spans="2:17">
      <c r="B89" s="283">
        <v>89753</v>
      </c>
      <c r="C89" s="284" t="s">
        <v>5</v>
      </c>
      <c r="D89" s="284" t="s">
        <v>6</v>
      </c>
      <c r="E89" s="284">
        <v>2</v>
      </c>
      <c r="F89" s="285">
        <v>6</v>
      </c>
      <c r="G89" s="288">
        <f t="shared" ref="G89" si="17">F89*E89</f>
        <v>12</v>
      </c>
      <c r="H89" s="288">
        <f t="shared" ref="H89" si="18">G89*(1+$I$23)</f>
        <v>15.600000000000001</v>
      </c>
      <c r="I89" s="286"/>
      <c r="O89" s="20"/>
      <c r="P89" s="20"/>
      <c r="Q89" s="19"/>
    </row>
    <row r="90" spans="2:17">
      <c r="B90" s="283"/>
      <c r="C90" s="284" t="s">
        <v>7</v>
      </c>
      <c r="D90" s="284"/>
      <c r="E90" s="284"/>
      <c r="F90" s="285"/>
      <c r="G90" s="288">
        <f t="shared" ref="G90:G112" si="19">F90*E90</f>
        <v>0</v>
      </c>
      <c r="H90" s="288">
        <f t="shared" ref="H90:H112" si="20">G90*(1+$I$23)</f>
        <v>0</v>
      </c>
      <c r="I90" s="286"/>
      <c r="O90" s="20"/>
      <c r="P90" s="20"/>
      <c r="Q90" s="19"/>
    </row>
    <row r="91" spans="2:17">
      <c r="B91" s="283">
        <v>89733</v>
      </c>
      <c r="C91" s="284" t="s">
        <v>8</v>
      </c>
      <c r="D91" s="284" t="s">
        <v>9</v>
      </c>
      <c r="E91" s="284">
        <v>6</v>
      </c>
      <c r="F91" s="285">
        <v>11</v>
      </c>
      <c r="G91" s="288">
        <f t="shared" si="19"/>
        <v>66</v>
      </c>
      <c r="H91" s="288">
        <f t="shared" si="20"/>
        <v>85.8</v>
      </c>
      <c r="I91" s="286"/>
      <c r="O91" s="20"/>
      <c r="P91" s="20"/>
      <c r="Q91" s="19"/>
    </row>
    <row r="92" spans="2:17">
      <c r="B92" s="283">
        <v>89734</v>
      </c>
      <c r="C92" s="284" t="s">
        <v>10</v>
      </c>
      <c r="D92" s="284" t="s">
        <v>6</v>
      </c>
      <c r="E92" s="284">
        <v>2</v>
      </c>
      <c r="F92" s="285">
        <v>12</v>
      </c>
      <c r="G92" s="288">
        <f t="shared" si="19"/>
        <v>24</v>
      </c>
      <c r="H92" s="288">
        <f t="shared" si="20"/>
        <v>31.200000000000003</v>
      </c>
      <c r="I92" s="286"/>
      <c r="O92" s="20"/>
      <c r="P92" s="20"/>
      <c r="Q92" s="19"/>
    </row>
    <row r="93" spans="2:17">
      <c r="B93" s="283"/>
      <c r="C93" s="284" t="s">
        <v>12</v>
      </c>
      <c r="D93" s="284"/>
      <c r="E93" s="284"/>
      <c r="F93" s="285"/>
      <c r="G93" s="288">
        <f t="shared" si="19"/>
        <v>0</v>
      </c>
      <c r="H93" s="288">
        <f t="shared" si="20"/>
        <v>0</v>
      </c>
      <c r="I93" s="286"/>
      <c r="O93" s="20"/>
      <c r="P93" s="20"/>
      <c r="Q93" s="19"/>
    </row>
    <row r="94" spans="2:17">
      <c r="B94" s="283">
        <v>89724</v>
      </c>
      <c r="C94" s="284" t="s">
        <v>13</v>
      </c>
      <c r="D94" s="284" t="s">
        <v>299</v>
      </c>
      <c r="E94" s="284">
        <v>14</v>
      </c>
      <c r="F94" s="285">
        <v>20</v>
      </c>
      <c r="G94" s="288">
        <f t="shared" si="19"/>
        <v>280</v>
      </c>
      <c r="H94" s="288">
        <f t="shared" si="20"/>
        <v>364</v>
      </c>
      <c r="I94" s="286"/>
      <c r="O94" s="20"/>
      <c r="P94" s="20"/>
      <c r="Q94" s="19"/>
    </row>
    <row r="95" spans="2:17">
      <c r="B95" s="283">
        <v>89731</v>
      </c>
      <c r="C95" s="284" t="s">
        <v>8</v>
      </c>
      <c r="D95" s="284" t="s">
        <v>15</v>
      </c>
      <c r="E95" s="284">
        <v>5</v>
      </c>
      <c r="F95" s="285">
        <v>6.5</v>
      </c>
      <c r="G95" s="288">
        <f t="shared" si="19"/>
        <v>32.5</v>
      </c>
      <c r="H95" s="288">
        <f t="shared" si="20"/>
        <v>42.25</v>
      </c>
      <c r="I95" s="286"/>
      <c r="O95" s="20"/>
      <c r="P95" s="20"/>
      <c r="Q95" s="19"/>
    </row>
    <row r="96" spans="2:17">
      <c r="B96" s="283">
        <v>89744</v>
      </c>
      <c r="C96" s="284" t="s">
        <v>10</v>
      </c>
      <c r="D96" s="284" t="s">
        <v>1</v>
      </c>
      <c r="E96" s="284">
        <v>4</v>
      </c>
      <c r="F96" s="285">
        <v>8</v>
      </c>
      <c r="G96" s="288">
        <f t="shared" si="19"/>
        <v>32</v>
      </c>
      <c r="H96" s="288">
        <f t="shared" si="20"/>
        <v>41.6</v>
      </c>
      <c r="I96" s="286"/>
      <c r="O96" s="20"/>
      <c r="P96" s="20"/>
      <c r="Q96" s="19"/>
    </row>
    <row r="97" spans="2:17">
      <c r="B97" s="283"/>
      <c r="C97" t="s">
        <v>144</v>
      </c>
      <c r="D97"/>
      <c r="E97" s="284"/>
      <c r="F97" s="285"/>
      <c r="G97" s="288">
        <f t="shared" si="19"/>
        <v>0</v>
      </c>
      <c r="H97" s="288">
        <f t="shared" si="20"/>
        <v>0</v>
      </c>
      <c r="I97" s="286"/>
      <c r="O97" s="20"/>
      <c r="P97" s="20"/>
      <c r="Q97" s="19"/>
    </row>
    <row r="98" spans="2:17">
      <c r="B98" s="283"/>
      <c r="C98" t="s">
        <v>143</v>
      </c>
      <c r="D98" t="s">
        <v>11</v>
      </c>
      <c r="E98" s="284">
        <v>1</v>
      </c>
      <c r="F98" s="285">
        <v>10</v>
      </c>
      <c r="G98" s="288">
        <f t="shared" si="19"/>
        <v>10</v>
      </c>
      <c r="H98" s="288">
        <f t="shared" si="20"/>
        <v>13</v>
      </c>
      <c r="I98" s="286"/>
      <c r="O98" s="20"/>
      <c r="P98" s="20"/>
      <c r="Q98" s="19"/>
    </row>
    <row r="99" spans="2:17">
      <c r="B99" s="283"/>
      <c r="C99" t="s">
        <v>300</v>
      </c>
      <c r="D99" t="s">
        <v>11</v>
      </c>
      <c r="E99" s="284">
        <v>1</v>
      </c>
      <c r="F99" s="285">
        <v>5</v>
      </c>
      <c r="G99" s="288">
        <f t="shared" si="19"/>
        <v>5</v>
      </c>
      <c r="H99" s="288">
        <f t="shared" si="20"/>
        <v>6.5</v>
      </c>
      <c r="I99" s="286"/>
      <c r="O99" s="20"/>
      <c r="P99" s="20"/>
      <c r="Q99" s="19"/>
    </row>
    <row r="100" spans="2:17">
      <c r="B100" s="283">
        <v>89724</v>
      </c>
      <c r="C100" s="284" t="s">
        <v>16</v>
      </c>
      <c r="D100" s="284"/>
      <c r="E100" s="284"/>
      <c r="F100" s="285"/>
      <c r="G100" s="288">
        <f t="shared" si="19"/>
        <v>0</v>
      </c>
      <c r="H100" s="288">
        <f t="shared" si="20"/>
        <v>0</v>
      </c>
      <c r="I100" s="286"/>
      <c r="O100" s="20"/>
      <c r="P100" s="20"/>
      <c r="Q100" s="19"/>
    </row>
    <row r="101" spans="2:17">
      <c r="B101" s="283">
        <v>89752</v>
      </c>
      <c r="C101" s="284" t="s">
        <v>17</v>
      </c>
      <c r="D101" s="284" t="s">
        <v>1</v>
      </c>
      <c r="E101" s="284">
        <v>4</v>
      </c>
      <c r="F101" s="285">
        <f>F95</f>
        <v>6.5</v>
      </c>
      <c r="G101" s="288">
        <f t="shared" si="19"/>
        <v>26</v>
      </c>
      <c r="H101" s="288">
        <f t="shared" si="20"/>
        <v>33.800000000000004</v>
      </c>
      <c r="I101" s="286"/>
      <c r="O101" s="20"/>
      <c r="P101" s="20"/>
      <c r="Q101" s="19"/>
    </row>
    <row r="102" spans="2:17">
      <c r="B102" s="287"/>
      <c r="C102" s="284" t="s">
        <v>18</v>
      </c>
      <c r="D102" s="284"/>
      <c r="E102" s="284"/>
      <c r="F102" s="285"/>
      <c r="G102" s="288">
        <f t="shared" si="19"/>
        <v>0</v>
      </c>
      <c r="H102" s="288">
        <f t="shared" si="20"/>
        <v>0</v>
      </c>
      <c r="I102" s="286"/>
      <c r="O102" s="20"/>
      <c r="P102" s="20"/>
      <c r="Q102" s="19"/>
    </row>
    <row r="103" spans="2:17">
      <c r="B103" s="283">
        <v>89778</v>
      </c>
      <c r="C103" s="284" t="s">
        <v>8</v>
      </c>
      <c r="D103" s="284" t="s">
        <v>19</v>
      </c>
      <c r="E103" s="284">
        <v>8</v>
      </c>
      <c r="F103" s="285">
        <v>6</v>
      </c>
      <c r="G103" s="288">
        <f t="shared" si="19"/>
        <v>48</v>
      </c>
      <c r="H103" s="288">
        <f t="shared" si="20"/>
        <v>62.400000000000006</v>
      </c>
      <c r="I103" s="286"/>
      <c r="O103" s="20"/>
      <c r="P103" s="20"/>
      <c r="Q103" s="19"/>
    </row>
    <row r="104" spans="2:17">
      <c r="B104" s="283"/>
      <c r="C104" s="284" t="s">
        <v>20</v>
      </c>
      <c r="D104" s="284"/>
      <c r="E104" s="284"/>
      <c r="F104" s="285"/>
      <c r="G104" s="288">
        <f t="shared" si="19"/>
        <v>0</v>
      </c>
      <c r="H104" s="288">
        <f t="shared" si="20"/>
        <v>0</v>
      </c>
      <c r="I104" s="286"/>
      <c r="O104" s="20"/>
      <c r="P104" s="20"/>
      <c r="Q104" s="19"/>
    </row>
    <row r="105" spans="2:17">
      <c r="B105" s="283">
        <v>89753</v>
      </c>
      <c r="C105" s="284" t="s">
        <v>13</v>
      </c>
      <c r="D105" s="284" t="s">
        <v>14</v>
      </c>
      <c r="E105" s="284">
        <v>12</v>
      </c>
      <c r="F105" s="285">
        <v>13</v>
      </c>
      <c r="G105" s="288">
        <f t="shared" si="19"/>
        <v>156</v>
      </c>
      <c r="H105" s="288">
        <f t="shared" si="20"/>
        <v>202.8</v>
      </c>
      <c r="I105" s="286"/>
      <c r="O105" s="20"/>
      <c r="P105" s="20"/>
      <c r="Q105" s="19"/>
    </row>
    <row r="106" spans="2:17">
      <c r="B106" s="283">
        <v>89509</v>
      </c>
      <c r="C106" s="284" t="s">
        <v>10</v>
      </c>
      <c r="D106" s="284" t="s">
        <v>21</v>
      </c>
      <c r="E106" s="284">
        <v>18</v>
      </c>
      <c r="F106" s="285">
        <v>7</v>
      </c>
      <c r="G106" s="288">
        <f t="shared" si="19"/>
        <v>126</v>
      </c>
      <c r="H106" s="288">
        <f t="shared" si="20"/>
        <v>163.80000000000001</v>
      </c>
      <c r="I106" s="286"/>
      <c r="O106" s="20"/>
      <c r="P106" s="20"/>
      <c r="Q106" s="19"/>
    </row>
    <row r="107" spans="2:17">
      <c r="B107" s="287"/>
      <c r="C107" s="284" t="s">
        <v>22</v>
      </c>
      <c r="D107" s="284"/>
      <c r="E107" s="284"/>
      <c r="F107" s="285"/>
      <c r="G107" s="288">
        <f t="shared" si="19"/>
        <v>0</v>
      </c>
      <c r="H107" s="288">
        <f t="shared" si="20"/>
        <v>0</v>
      </c>
      <c r="I107" s="286"/>
      <c r="O107" s="20"/>
      <c r="P107" s="20"/>
      <c r="Q107" s="19"/>
    </row>
    <row r="108" spans="2:17">
      <c r="B108" s="283">
        <v>89512</v>
      </c>
      <c r="C108" s="284" t="s">
        <v>23</v>
      </c>
      <c r="D108" s="284" t="s">
        <v>24</v>
      </c>
      <c r="E108" s="284">
        <v>6</v>
      </c>
      <c r="F108" s="285">
        <v>42</v>
      </c>
      <c r="G108" s="288">
        <f t="shared" si="19"/>
        <v>252</v>
      </c>
      <c r="H108" s="288">
        <f t="shared" si="20"/>
        <v>327.60000000000002</v>
      </c>
      <c r="I108" s="286"/>
      <c r="O108" s="20"/>
      <c r="P108" s="20"/>
      <c r="Q108" s="19"/>
    </row>
    <row r="109" spans="2:17">
      <c r="B109" s="283">
        <v>89508</v>
      </c>
      <c r="C109" s="284" t="s">
        <v>8</v>
      </c>
      <c r="D109" s="284" t="s">
        <v>25</v>
      </c>
      <c r="E109" s="284">
        <v>12</v>
      </c>
      <c r="F109" s="285">
        <v>13.5</v>
      </c>
      <c r="G109" s="288">
        <f t="shared" si="19"/>
        <v>162</v>
      </c>
      <c r="H109" s="288">
        <f t="shared" si="20"/>
        <v>210.6</v>
      </c>
      <c r="I109" s="286"/>
      <c r="O109" s="20"/>
      <c r="P109" s="20"/>
      <c r="Q109" s="19"/>
    </row>
    <row r="110" spans="2:17">
      <c r="B110" s="283">
        <v>89509</v>
      </c>
      <c r="C110" s="284" t="s">
        <v>26</v>
      </c>
      <c r="D110" s="284" t="s">
        <v>27</v>
      </c>
      <c r="E110" s="284">
        <v>21</v>
      </c>
      <c r="F110" s="285">
        <v>18.5</v>
      </c>
      <c r="G110" s="288">
        <f t="shared" si="19"/>
        <v>388.5</v>
      </c>
      <c r="H110" s="288">
        <f t="shared" si="20"/>
        <v>505.05</v>
      </c>
      <c r="I110" s="286"/>
      <c r="O110" s="20"/>
      <c r="P110" s="20"/>
      <c r="Q110" s="19"/>
    </row>
    <row r="111" spans="2:17">
      <c r="B111" s="283"/>
      <c r="C111" s="284" t="s">
        <v>28</v>
      </c>
      <c r="D111" s="284"/>
      <c r="E111" s="284"/>
      <c r="F111" s="285"/>
      <c r="G111" s="288">
        <f t="shared" si="19"/>
        <v>0</v>
      </c>
      <c r="H111" s="288">
        <f t="shared" si="20"/>
        <v>0</v>
      </c>
      <c r="I111" s="286"/>
      <c r="O111" s="20"/>
      <c r="P111" s="20"/>
      <c r="Q111" s="19"/>
    </row>
    <row r="112" spans="2:17">
      <c r="B112" s="289">
        <v>89785</v>
      </c>
      <c r="C112" s="284" t="s">
        <v>315</v>
      </c>
      <c r="D112" s="284" t="s">
        <v>301</v>
      </c>
      <c r="E112" s="284">
        <v>11</v>
      </c>
      <c r="F112" s="285">
        <v>10</v>
      </c>
      <c r="G112" s="288">
        <f t="shared" si="19"/>
        <v>110</v>
      </c>
      <c r="H112" s="288">
        <f t="shared" si="20"/>
        <v>143</v>
      </c>
      <c r="I112" s="286"/>
      <c r="O112" s="20"/>
      <c r="P112" s="20"/>
      <c r="Q112" s="19"/>
    </row>
    <row r="113" spans="2:17">
      <c r="B113" s="290"/>
      <c r="C113" s="291"/>
      <c r="D113" s="291"/>
      <c r="E113" s="291"/>
      <c r="F113" s="292"/>
      <c r="G113" s="293"/>
      <c r="H113" s="293"/>
      <c r="I113" s="294"/>
      <c r="O113" s="20"/>
      <c r="P113" s="20"/>
      <c r="Q113" s="19"/>
    </row>
    <row r="114" spans="2:17">
      <c r="B114" s="295"/>
      <c r="C114" s="273" t="s">
        <v>77</v>
      </c>
      <c r="D114" s="296"/>
      <c r="E114" s="275"/>
      <c r="F114" s="272" t="s">
        <v>114</v>
      </c>
      <c r="G114" s="297">
        <f>SUM(H116:H161)</f>
        <v>3100.1100000000006</v>
      </c>
      <c r="H114" s="298"/>
      <c r="I114" s="299"/>
      <c r="J114" s="11"/>
      <c r="O114" s="20"/>
      <c r="P114" s="20"/>
      <c r="Q114" s="19"/>
    </row>
    <row r="115" spans="2:17">
      <c r="B115" s="300"/>
      <c r="C115" s="280" t="s">
        <v>109</v>
      </c>
      <c r="D115" s="280"/>
      <c r="E115" s="280"/>
      <c r="F115" s="281"/>
      <c r="G115" s="301"/>
      <c r="H115" s="301"/>
      <c r="I115" s="282"/>
      <c r="O115" s="20"/>
      <c r="P115" s="20"/>
      <c r="Q115" s="19"/>
    </row>
    <row r="116" spans="2:17" ht="73.5" customHeight="1">
      <c r="B116" s="300"/>
      <c r="C116" s="10" t="s">
        <v>302</v>
      </c>
      <c r="D116"/>
      <c r="E116" s="280"/>
      <c r="F116" s="281"/>
      <c r="G116" s="301"/>
      <c r="H116" s="301"/>
      <c r="I116" s="282"/>
      <c r="K116" s="11"/>
      <c r="O116" s="20"/>
      <c r="P116" s="20"/>
      <c r="Q116" s="19"/>
    </row>
    <row r="117" spans="2:17">
      <c r="B117" s="300"/>
      <c r="C117" t="s">
        <v>318</v>
      </c>
      <c r="D117" t="s">
        <v>6</v>
      </c>
      <c r="E117" s="280">
        <v>2</v>
      </c>
      <c r="F117" s="281">
        <v>170</v>
      </c>
      <c r="G117" s="288">
        <f t="shared" ref="G117" si="21">F117*E117</f>
        <v>340</v>
      </c>
      <c r="H117" s="288">
        <f t="shared" ref="H117" si="22">G117*(1+$I$23)</f>
        <v>442</v>
      </c>
      <c r="I117" s="282"/>
      <c r="O117" s="20"/>
      <c r="P117" s="20"/>
      <c r="Q117" s="19"/>
    </row>
    <row r="118" spans="2:17" ht="12" customHeight="1">
      <c r="B118" s="300"/>
      <c r="C118" s="280"/>
      <c r="D118" s="280"/>
      <c r="E118" s="280"/>
      <c r="F118" s="281"/>
      <c r="G118" s="288">
        <f t="shared" ref="G118:G162" si="23">F118*E118</f>
        <v>0</v>
      </c>
      <c r="H118" s="288">
        <f t="shared" ref="H118:H162" si="24">G118*(1+$I$23)</f>
        <v>0</v>
      </c>
      <c r="I118" s="282"/>
      <c r="O118" s="20"/>
      <c r="P118" s="20"/>
      <c r="Q118" s="19"/>
    </row>
    <row r="119" spans="2:17">
      <c r="B119" s="287"/>
      <c r="C119" s="284" t="s">
        <v>33</v>
      </c>
      <c r="D119" s="284"/>
      <c r="E119" s="284"/>
      <c r="F119" s="285"/>
      <c r="G119" s="288">
        <f t="shared" si="23"/>
        <v>0</v>
      </c>
      <c r="H119" s="288">
        <f t="shared" si="24"/>
        <v>0</v>
      </c>
      <c r="I119" s="286"/>
      <c r="O119" s="20"/>
      <c r="P119" s="20"/>
      <c r="Q119" s="19"/>
    </row>
    <row r="120" spans="2:17">
      <c r="B120" s="283">
        <v>86914</v>
      </c>
      <c r="C120" s="284" t="s">
        <v>34</v>
      </c>
      <c r="D120" s="284" t="s">
        <v>6</v>
      </c>
      <c r="E120" s="284">
        <v>2</v>
      </c>
      <c r="F120" s="285">
        <v>30</v>
      </c>
      <c r="G120" s="288">
        <f t="shared" si="23"/>
        <v>60</v>
      </c>
      <c r="H120" s="288">
        <f t="shared" si="24"/>
        <v>78</v>
      </c>
      <c r="I120" s="286"/>
      <c r="O120" s="20"/>
      <c r="P120" s="20"/>
      <c r="Q120" s="19"/>
    </row>
    <row r="121" spans="2:17">
      <c r="B121" s="287"/>
      <c r="C121" s="284" t="s">
        <v>160</v>
      </c>
      <c r="D121" s="284"/>
      <c r="E121" s="284"/>
      <c r="F121" s="285"/>
      <c r="G121" s="288">
        <f t="shared" si="23"/>
        <v>0</v>
      </c>
      <c r="H121" s="288">
        <f t="shared" si="24"/>
        <v>0</v>
      </c>
      <c r="I121" s="286"/>
      <c r="O121" s="20"/>
      <c r="P121" s="20"/>
      <c r="Q121" s="19"/>
    </row>
    <row r="122" spans="2:17">
      <c r="B122" s="302"/>
      <c r="C122" s="284" t="s">
        <v>37</v>
      </c>
      <c r="D122" s="284"/>
      <c r="E122" s="284"/>
      <c r="F122" s="285"/>
      <c r="G122" s="288">
        <f t="shared" si="23"/>
        <v>0</v>
      </c>
      <c r="H122" s="288">
        <f t="shared" si="24"/>
        <v>0</v>
      </c>
      <c r="I122" s="286"/>
      <c r="O122" s="20"/>
      <c r="P122" s="20"/>
      <c r="Q122" s="19"/>
    </row>
    <row r="123" spans="2:17">
      <c r="B123" s="289">
        <v>89987</v>
      </c>
      <c r="C123" t="s">
        <v>32</v>
      </c>
      <c r="D123" t="s">
        <v>11</v>
      </c>
      <c r="E123" s="284">
        <v>4</v>
      </c>
      <c r="F123" s="285">
        <v>60</v>
      </c>
      <c r="G123" s="288">
        <f t="shared" si="23"/>
        <v>240</v>
      </c>
      <c r="H123" s="288">
        <f t="shared" si="24"/>
        <v>312</v>
      </c>
      <c r="I123" s="286"/>
      <c r="O123" s="20"/>
      <c r="P123" s="20"/>
      <c r="Q123" s="19"/>
    </row>
    <row r="124" spans="2:17">
      <c r="B124" s="289"/>
      <c r="C124" t="s">
        <v>110</v>
      </c>
      <c r="D124" t="s">
        <v>6</v>
      </c>
      <c r="E124" s="284"/>
      <c r="F124" s="285"/>
      <c r="G124" s="288">
        <f t="shared" si="23"/>
        <v>0</v>
      </c>
      <c r="H124" s="288">
        <f t="shared" si="24"/>
        <v>0</v>
      </c>
      <c r="I124" s="286"/>
      <c r="O124" s="20"/>
      <c r="P124" s="20"/>
      <c r="Q124" s="19"/>
    </row>
    <row r="125" spans="2:17">
      <c r="B125" s="289"/>
      <c r="C125" t="s">
        <v>319</v>
      </c>
      <c r="D125"/>
      <c r="E125" s="284"/>
      <c r="F125" s="285"/>
      <c r="G125" s="288">
        <f t="shared" si="23"/>
        <v>0</v>
      </c>
      <c r="H125" s="288">
        <f t="shared" si="24"/>
        <v>0</v>
      </c>
      <c r="I125" s="286"/>
      <c r="O125" s="20"/>
      <c r="P125" s="20"/>
      <c r="Q125" s="19"/>
    </row>
    <row r="126" spans="2:17">
      <c r="B126" s="289"/>
      <c r="C126" t="s">
        <v>110</v>
      </c>
      <c r="D126" t="s">
        <v>6</v>
      </c>
      <c r="E126" s="284">
        <v>2</v>
      </c>
      <c r="F126" s="285">
        <v>150</v>
      </c>
      <c r="G126" s="288">
        <f t="shared" si="23"/>
        <v>300</v>
      </c>
      <c r="H126" s="288">
        <f t="shared" si="24"/>
        <v>390</v>
      </c>
      <c r="I126" s="286"/>
      <c r="O126" s="20"/>
      <c r="P126" s="20"/>
      <c r="Q126" s="19"/>
    </row>
    <row r="127" spans="2:17">
      <c r="B127" s="289"/>
      <c r="C127" t="s">
        <v>32</v>
      </c>
      <c r="D127" t="s">
        <v>11</v>
      </c>
      <c r="E127" s="284">
        <v>1</v>
      </c>
      <c r="F127" s="285">
        <v>70</v>
      </c>
      <c r="G127" s="288">
        <f t="shared" si="23"/>
        <v>70</v>
      </c>
      <c r="H127" s="288">
        <f t="shared" si="24"/>
        <v>91</v>
      </c>
      <c r="I127" s="286"/>
      <c r="O127" s="20"/>
      <c r="P127" s="20"/>
      <c r="Q127" s="19"/>
    </row>
    <row r="128" spans="2:17">
      <c r="B128" s="289"/>
      <c r="C128" t="s">
        <v>304</v>
      </c>
      <c r="D128"/>
      <c r="E128" s="284"/>
      <c r="F128" s="285"/>
      <c r="G128" s="288">
        <f t="shared" si="23"/>
        <v>0</v>
      </c>
      <c r="H128" s="288">
        <f t="shared" si="24"/>
        <v>0</v>
      </c>
      <c r="I128" s="286"/>
      <c r="O128" s="20"/>
      <c r="P128" s="20"/>
      <c r="Q128" s="19"/>
    </row>
    <row r="129" spans="1:17">
      <c r="B129" s="289"/>
      <c r="C129" t="s">
        <v>32</v>
      </c>
      <c r="D129" t="s">
        <v>6</v>
      </c>
      <c r="E129" s="284">
        <v>2</v>
      </c>
      <c r="F129" s="285">
        <v>70</v>
      </c>
      <c r="G129" s="288">
        <f t="shared" si="23"/>
        <v>140</v>
      </c>
      <c r="H129" s="288">
        <f t="shared" si="24"/>
        <v>182</v>
      </c>
      <c r="I129" s="286"/>
      <c r="O129" s="20"/>
      <c r="P129" s="20"/>
      <c r="Q129" s="19"/>
    </row>
    <row r="130" spans="1:17">
      <c r="B130" s="289"/>
      <c r="C130" t="s">
        <v>305</v>
      </c>
      <c r="D130"/>
      <c r="E130" s="284"/>
      <c r="F130" s="285"/>
      <c r="G130" s="288">
        <f t="shared" si="23"/>
        <v>0</v>
      </c>
      <c r="H130" s="288">
        <f t="shared" si="24"/>
        <v>0</v>
      </c>
      <c r="I130" s="286"/>
      <c r="O130" s="20"/>
      <c r="P130" s="20"/>
      <c r="Q130" s="19"/>
    </row>
    <row r="131" spans="1:17">
      <c r="B131" s="289"/>
      <c r="C131" t="s">
        <v>303</v>
      </c>
      <c r="D131" t="s">
        <v>2</v>
      </c>
      <c r="E131" s="284">
        <v>3</v>
      </c>
      <c r="F131" s="285">
        <v>70</v>
      </c>
      <c r="G131" s="288">
        <f t="shared" si="23"/>
        <v>210</v>
      </c>
      <c r="H131" s="288">
        <f t="shared" si="24"/>
        <v>273</v>
      </c>
      <c r="I131" s="286"/>
      <c r="O131" s="20"/>
      <c r="P131" s="20"/>
      <c r="Q131" s="19"/>
    </row>
    <row r="132" spans="1:17">
      <c r="B132" s="289"/>
      <c r="D132"/>
      <c r="E132" s="284"/>
      <c r="F132" s="285"/>
      <c r="G132" s="288">
        <f t="shared" si="23"/>
        <v>0</v>
      </c>
      <c r="H132" s="288">
        <f t="shared" si="24"/>
        <v>0</v>
      </c>
      <c r="I132" s="286"/>
      <c r="O132" s="20"/>
      <c r="P132" s="20"/>
      <c r="Q132" s="19"/>
    </row>
    <row r="133" spans="1:17">
      <c r="A133" s="14"/>
      <c r="B133" s="289"/>
      <c r="C133" s="284" t="s">
        <v>39</v>
      </c>
      <c r="D133" s="284"/>
      <c r="E133" s="284"/>
      <c r="F133" s="285"/>
      <c r="G133" s="288">
        <f t="shared" si="23"/>
        <v>0</v>
      </c>
      <c r="H133" s="288">
        <f t="shared" si="24"/>
        <v>0</v>
      </c>
      <c r="I133" s="286"/>
      <c r="O133" s="20"/>
      <c r="P133" s="20"/>
      <c r="Q133" s="19"/>
    </row>
    <row r="134" spans="1:17">
      <c r="A134" s="14"/>
      <c r="B134" s="289">
        <v>89429</v>
      </c>
      <c r="C134" s="284" t="s">
        <v>35</v>
      </c>
      <c r="D134" s="284" t="s">
        <v>29</v>
      </c>
      <c r="E134" s="284">
        <v>7</v>
      </c>
      <c r="F134" s="285">
        <v>3.6</v>
      </c>
      <c r="G134" s="288">
        <f t="shared" si="23"/>
        <v>25.2</v>
      </c>
      <c r="H134" s="288">
        <f t="shared" si="24"/>
        <v>32.76</v>
      </c>
      <c r="I134" s="286"/>
      <c r="O134" s="20"/>
      <c r="P134" s="20"/>
      <c r="Q134" s="19"/>
    </row>
    <row r="135" spans="1:17">
      <c r="A135" s="7"/>
      <c r="B135" s="289"/>
      <c r="C135" s="284" t="s">
        <v>40</v>
      </c>
      <c r="D135" s="284"/>
      <c r="E135" s="284"/>
      <c r="F135" s="285"/>
      <c r="G135" s="288">
        <f t="shared" si="23"/>
        <v>0</v>
      </c>
      <c r="H135" s="288">
        <f t="shared" si="24"/>
        <v>0</v>
      </c>
      <c r="I135" s="286"/>
      <c r="O135" s="20"/>
      <c r="P135" s="20"/>
      <c r="Q135" s="19"/>
    </row>
    <row r="136" spans="1:17">
      <c r="B136" s="283"/>
      <c r="C136" s="284" t="s">
        <v>41</v>
      </c>
      <c r="D136" s="284"/>
      <c r="E136" s="284"/>
      <c r="F136" s="285"/>
      <c r="G136" s="288">
        <f t="shared" si="23"/>
        <v>0</v>
      </c>
      <c r="H136" s="288">
        <f t="shared" si="24"/>
        <v>0</v>
      </c>
      <c r="I136" s="286"/>
      <c r="O136" s="20"/>
      <c r="P136" s="20"/>
      <c r="Q136" s="19"/>
    </row>
    <row r="137" spans="1:17">
      <c r="B137" s="289">
        <v>94659</v>
      </c>
      <c r="C137" s="284" t="s">
        <v>42</v>
      </c>
      <c r="D137" s="284" t="s">
        <v>168</v>
      </c>
      <c r="E137" s="284">
        <v>9</v>
      </c>
      <c r="F137" s="285">
        <v>6</v>
      </c>
      <c r="G137" s="288">
        <f t="shared" si="23"/>
        <v>54</v>
      </c>
      <c r="H137" s="288">
        <f t="shared" si="24"/>
        <v>70.2</v>
      </c>
      <c r="I137" s="286"/>
      <c r="O137" s="20"/>
      <c r="P137" s="20"/>
      <c r="Q137" s="19"/>
    </row>
    <row r="138" spans="1:17">
      <c r="B138" s="289"/>
      <c r="C138" t="s">
        <v>306</v>
      </c>
      <c r="D138" t="s">
        <v>11</v>
      </c>
      <c r="E138" s="284">
        <v>1</v>
      </c>
      <c r="F138" s="285">
        <v>8</v>
      </c>
      <c r="G138" s="288">
        <f t="shared" si="23"/>
        <v>8</v>
      </c>
      <c r="H138" s="288">
        <f t="shared" si="24"/>
        <v>10.4</v>
      </c>
      <c r="I138" s="286"/>
      <c r="O138" s="20"/>
      <c r="P138" s="20"/>
      <c r="Q138" s="19"/>
    </row>
    <row r="139" spans="1:17">
      <c r="B139" s="289"/>
      <c r="C139" t="s">
        <v>105</v>
      </c>
      <c r="D139" t="s">
        <v>1</v>
      </c>
      <c r="E139" s="284">
        <v>4</v>
      </c>
      <c r="F139" s="285">
        <v>10</v>
      </c>
      <c r="G139" s="288">
        <f t="shared" si="23"/>
        <v>40</v>
      </c>
      <c r="H139" s="288">
        <f t="shared" si="24"/>
        <v>52</v>
      </c>
      <c r="I139" s="286"/>
      <c r="O139" s="20"/>
      <c r="P139" s="20"/>
      <c r="Q139" s="19"/>
    </row>
    <row r="140" spans="1:17">
      <c r="B140" s="283"/>
      <c r="C140" s="284" t="s">
        <v>43</v>
      </c>
      <c r="D140" s="284"/>
      <c r="E140" s="284"/>
      <c r="F140" s="285"/>
      <c r="G140" s="288">
        <f t="shared" si="23"/>
        <v>0</v>
      </c>
      <c r="H140" s="288">
        <f t="shared" si="24"/>
        <v>0</v>
      </c>
      <c r="I140" s="286"/>
      <c r="O140" s="20"/>
      <c r="P140" s="20"/>
      <c r="Q140" s="19"/>
    </row>
    <row r="141" spans="1:17">
      <c r="B141" s="289">
        <v>72293</v>
      </c>
      <c r="C141" s="284" t="s">
        <v>44</v>
      </c>
      <c r="D141" s="284" t="s">
        <v>45</v>
      </c>
      <c r="E141" s="284">
        <v>13</v>
      </c>
      <c r="F141" s="285">
        <v>5</v>
      </c>
      <c r="G141" s="288">
        <f t="shared" si="23"/>
        <v>65</v>
      </c>
      <c r="H141" s="288">
        <f t="shared" si="24"/>
        <v>84.5</v>
      </c>
      <c r="I141" s="286"/>
      <c r="O141" s="20"/>
      <c r="P141" s="20"/>
      <c r="Q141" s="19"/>
    </row>
    <row r="142" spans="1:17">
      <c r="B142" s="289"/>
      <c r="C142" t="s">
        <v>10</v>
      </c>
      <c r="D142" t="s">
        <v>2</v>
      </c>
      <c r="E142" s="284">
        <v>3</v>
      </c>
      <c r="F142" s="285">
        <v>7</v>
      </c>
      <c r="G142" s="288">
        <f t="shared" si="23"/>
        <v>21</v>
      </c>
      <c r="H142" s="288">
        <f t="shared" si="24"/>
        <v>27.3</v>
      </c>
      <c r="I142" s="286"/>
      <c r="O142" s="20"/>
      <c r="P142" s="20"/>
      <c r="Q142" s="19"/>
    </row>
    <row r="143" spans="1:17">
      <c r="B143" s="289"/>
      <c r="C143" t="s">
        <v>308</v>
      </c>
      <c r="D143"/>
      <c r="E143" s="284"/>
      <c r="F143" s="285"/>
      <c r="G143" s="288">
        <f t="shared" si="23"/>
        <v>0</v>
      </c>
      <c r="H143" s="288">
        <f t="shared" si="24"/>
        <v>0</v>
      </c>
      <c r="I143" s="286"/>
      <c r="O143" s="20"/>
      <c r="P143" s="20"/>
      <c r="Q143" s="19"/>
    </row>
    <row r="144" spans="1:17">
      <c r="B144" s="289"/>
      <c r="C144" t="s">
        <v>309</v>
      </c>
      <c r="D144" t="s">
        <v>6</v>
      </c>
      <c r="E144" s="284">
        <v>2</v>
      </c>
      <c r="F144" s="285">
        <v>7</v>
      </c>
      <c r="G144" s="288">
        <f t="shared" si="23"/>
        <v>14</v>
      </c>
      <c r="H144" s="288">
        <f t="shared" si="24"/>
        <v>18.2</v>
      </c>
      <c r="I144" s="286"/>
      <c r="O144" s="20"/>
      <c r="P144" s="20"/>
      <c r="Q144" s="19"/>
    </row>
    <row r="145" spans="2:17">
      <c r="B145" s="289"/>
      <c r="E145" s="284"/>
      <c r="F145" s="285"/>
      <c r="G145" s="288">
        <f t="shared" si="23"/>
        <v>0</v>
      </c>
      <c r="H145" s="288">
        <f t="shared" si="24"/>
        <v>0</v>
      </c>
      <c r="I145" s="286"/>
      <c r="O145" s="20"/>
      <c r="P145" s="20"/>
      <c r="Q145" s="19"/>
    </row>
    <row r="146" spans="2:17">
      <c r="B146" s="289"/>
      <c r="C146" t="s">
        <v>125</v>
      </c>
      <c r="D146"/>
      <c r="E146" s="284"/>
      <c r="F146" s="285"/>
      <c r="G146" s="288">
        <f t="shared" si="23"/>
        <v>0</v>
      </c>
      <c r="H146" s="288">
        <f t="shared" si="24"/>
        <v>0</v>
      </c>
      <c r="I146" s="286"/>
      <c r="O146" s="20"/>
      <c r="P146" s="20"/>
      <c r="Q146" s="19"/>
    </row>
    <row r="147" spans="2:17">
      <c r="B147" s="289"/>
      <c r="C147" t="s">
        <v>307</v>
      </c>
      <c r="D147" t="s">
        <v>2</v>
      </c>
      <c r="E147" s="284">
        <v>3</v>
      </c>
      <c r="F147" s="285">
        <v>7</v>
      </c>
      <c r="G147" s="288">
        <f t="shared" si="23"/>
        <v>21</v>
      </c>
      <c r="H147" s="288">
        <f t="shared" si="24"/>
        <v>27.3</v>
      </c>
      <c r="I147" s="286"/>
      <c r="O147" s="20"/>
      <c r="P147" s="20"/>
      <c r="Q147" s="19"/>
    </row>
    <row r="148" spans="2:17">
      <c r="B148" s="289"/>
      <c r="D148"/>
      <c r="E148" s="284"/>
      <c r="F148" s="285"/>
      <c r="G148" s="288">
        <f t="shared" si="23"/>
        <v>0</v>
      </c>
      <c r="H148" s="288">
        <f t="shared" si="24"/>
        <v>0</v>
      </c>
      <c r="I148" s="286"/>
      <c r="O148" s="20"/>
      <c r="P148" s="20"/>
      <c r="Q148" s="19"/>
    </row>
    <row r="149" spans="2:17">
      <c r="B149" s="289"/>
      <c r="C149" t="s">
        <v>46</v>
      </c>
      <c r="D149"/>
      <c r="E149" s="284"/>
      <c r="F149" s="285"/>
      <c r="G149" s="288">
        <f t="shared" si="23"/>
        <v>0</v>
      </c>
      <c r="H149" s="288">
        <f t="shared" si="24"/>
        <v>0</v>
      </c>
      <c r="I149" s="286"/>
      <c r="O149" s="20"/>
      <c r="P149" s="20"/>
      <c r="Q149" s="19"/>
    </row>
    <row r="150" spans="2:17">
      <c r="B150" s="289"/>
      <c r="C150" t="s">
        <v>44</v>
      </c>
      <c r="D150" t="s">
        <v>310</v>
      </c>
      <c r="E150" s="284">
        <v>21</v>
      </c>
      <c r="F150" s="285">
        <v>12</v>
      </c>
      <c r="G150" s="288">
        <f t="shared" si="23"/>
        <v>252</v>
      </c>
      <c r="H150" s="288">
        <f t="shared" si="24"/>
        <v>327.60000000000002</v>
      </c>
      <c r="I150" s="286"/>
      <c r="O150" s="20"/>
      <c r="P150" s="20"/>
      <c r="Q150" s="19"/>
    </row>
    <row r="151" spans="2:17">
      <c r="B151" s="289"/>
      <c r="C151" t="s">
        <v>311</v>
      </c>
      <c r="D151" t="s">
        <v>312</v>
      </c>
      <c r="E151" s="284">
        <v>9</v>
      </c>
      <c r="F151" s="285">
        <v>14</v>
      </c>
      <c r="G151" s="288">
        <f t="shared" si="23"/>
        <v>126</v>
      </c>
      <c r="H151" s="288">
        <f t="shared" si="24"/>
        <v>163.80000000000001</v>
      </c>
      <c r="I151" s="286"/>
      <c r="O151" s="20"/>
      <c r="P151" s="20"/>
      <c r="Q151" s="19"/>
    </row>
    <row r="152" spans="2:17">
      <c r="B152" s="289"/>
      <c r="C152" t="s">
        <v>10</v>
      </c>
      <c r="D152" t="s">
        <v>313</v>
      </c>
      <c r="E152" s="284">
        <v>9</v>
      </c>
      <c r="F152" s="285">
        <v>15</v>
      </c>
      <c r="G152" s="288">
        <f t="shared" si="23"/>
        <v>135</v>
      </c>
      <c r="H152" s="288">
        <f t="shared" si="24"/>
        <v>175.5</v>
      </c>
      <c r="I152" s="286"/>
      <c r="O152" s="20"/>
      <c r="P152" s="20"/>
      <c r="Q152" s="19"/>
    </row>
    <row r="153" spans="2:17">
      <c r="B153" s="289"/>
      <c r="C153" s="284"/>
      <c r="D153" s="284"/>
      <c r="E153" s="284"/>
      <c r="F153" s="285"/>
      <c r="G153" s="288">
        <f t="shared" si="23"/>
        <v>0</v>
      </c>
      <c r="H153" s="288">
        <f t="shared" si="24"/>
        <v>0</v>
      </c>
      <c r="I153" s="286"/>
      <c r="O153" s="20"/>
      <c r="P153" s="20"/>
      <c r="Q153" s="19"/>
    </row>
    <row r="154" spans="2:17">
      <c r="B154" s="289"/>
      <c r="C154" t="s">
        <v>47</v>
      </c>
      <c r="D154"/>
      <c r="E154" s="284"/>
      <c r="F154" s="285"/>
      <c r="G154" s="288">
        <f t="shared" si="23"/>
        <v>0</v>
      </c>
      <c r="H154" s="288">
        <f t="shared" si="24"/>
        <v>0</v>
      </c>
      <c r="I154" s="286"/>
      <c r="O154" s="20"/>
      <c r="P154" s="20"/>
      <c r="Q154" s="19"/>
    </row>
    <row r="155" spans="2:17">
      <c r="B155" s="283"/>
      <c r="C155" t="s">
        <v>44</v>
      </c>
      <c r="D155" t="s">
        <v>19</v>
      </c>
      <c r="E155" s="284">
        <v>8</v>
      </c>
      <c r="F155" s="285">
        <v>10</v>
      </c>
      <c r="G155" s="288">
        <f t="shared" si="23"/>
        <v>80</v>
      </c>
      <c r="H155" s="288">
        <f t="shared" si="24"/>
        <v>104</v>
      </c>
      <c r="I155" s="286"/>
      <c r="O155" s="20"/>
      <c r="P155" s="20"/>
      <c r="Q155" s="19"/>
    </row>
    <row r="156" spans="2:17">
      <c r="B156" s="289"/>
      <c r="C156" t="s">
        <v>106</v>
      </c>
      <c r="D156"/>
      <c r="E156" s="284"/>
      <c r="F156" s="285"/>
      <c r="G156" s="288">
        <f t="shared" si="23"/>
        <v>0</v>
      </c>
      <c r="H156" s="288">
        <f t="shared" si="24"/>
        <v>0</v>
      </c>
      <c r="I156" s="286"/>
      <c r="O156" s="20"/>
      <c r="P156" s="20"/>
      <c r="Q156" s="19"/>
    </row>
    <row r="157" spans="2:17">
      <c r="B157" s="289"/>
      <c r="C157" t="s">
        <v>309</v>
      </c>
      <c r="D157" t="s">
        <v>15</v>
      </c>
      <c r="E157" s="284">
        <v>5</v>
      </c>
      <c r="F157" s="285">
        <v>15</v>
      </c>
      <c r="G157" s="288">
        <f t="shared" si="23"/>
        <v>75</v>
      </c>
      <c r="H157" s="288">
        <f t="shared" si="24"/>
        <v>97.5</v>
      </c>
      <c r="I157" s="286"/>
      <c r="O157" s="20"/>
      <c r="P157" s="20"/>
      <c r="Q157" s="19"/>
    </row>
    <row r="158" spans="2:17">
      <c r="B158" s="289"/>
      <c r="D158"/>
      <c r="E158" s="284"/>
      <c r="F158" s="285"/>
      <c r="G158" s="288">
        <f t="shared" si="23"/>
        <v>0</v>
      </c>
      <c r="H158" s="288">
        <f t="shared" si="24"/>
        <v>0</v>
      </c>
      <c r="I158" s="286"/>
      <c r="O158" s="20"/>
      <c r="P158" s="20"/>
      <c r="Q158" s="19"/>
    </row>
    <row r="159" spans="2:17">
      <c r="B159" s="283"/>
      <c r="C159" t="s">
        <v>48</v>
      </c>
      <c r="D159"/>
      <c r="E159" s="284"/>
      <c r="F159" s="285"/>
      <c r="G159" s="288">
        <f t="shared" si="23"/>
        <v>0</v>
      </c>
      <c r="H159" s="288">
        <f t="shared" si="24"/>
        <v>0</v>
      </c>
      <c r="I159" s="286"/>
      <c r="O159" s="20"/>
      <c r="P159" s="20"/>
      <c r="Q159" s="19"/>
    </row>
    <row r="160" spans="2:17">
      <c r="B160" s="289"/>
      <c r="C160" t="s">
        <v>50</v>
      </c>
      <c r="D160"/>
      <c r="E160" s="284"/>
      <c r="F160" s="285"/>
      <c r="G160" s="288">
        <f t="shared" si="23"/>
        <v>0</v>
      </c>
      <c r="H160" s="288">
        <f t="shared" si="24"/>
        <v>0</v>
      </c>
      <c r="I160" s="286"/>
      <c r="O160" s="20"/>
      <c r="P160" s="20"/>
      <c r="Q160" s="19"/>
    </row>
    <row r="161" spans="2:17">
      <c r="B161" s="283"/>
      <c r="C161" t="s">
        <v>51</v>
      </c>
      <c r="D161" t="s">
        <v>29</v>
      </c>
      <c r="E161" s="284">
        <v>7</v>
      </c>
      <c r="F161" s="285">
        <v>15.5</v>
      </c>
      <c r="G161" s="288">
        <f t="shared" si="23"/>
        <v>108.5</v>
      </c>
      <c r="H161" s="288">
        <f t="shared" si="24"/>
        <v>141.05000000000001</v>
      </c>
      <c r="I161" s="286"/>
      <c r="O161" s="20"/>
      <c r="P161" s="20"/>
      <c r="Q161" s="19"/>
    </row>
    <row r="162" spans="2:17">
      <c r="B162" s="289"/>
      <c r="C162" s="284"/>
      <c r="D162" s="284"/>
      <c r="E162" s="284"/>
      <c r="F162" s="285"/>
      <c r="G162" s="288">
        <f t="shared" si="23"/>
        <v>0</v>
      </c>
      <c r="H162" s="288">
        <f t="shared" si="24"/>
        <v>0</v>
      </c>
      <c r="I162" s="286"/>
      <c r="O162" s="20"/>
      <c r="P162" s="20"/>
      <c r="Q162" s="19"/>
    </row>
    <row r="163" spans="2:17">
      <c r="B163" s="304"/>
      <c r="C163" s="291"/>
      <c r="D163" s="305"/>
      <c r="E163" s="306"/>
      <c r="F163" s="292"/>
      <c r="G163" s="292"/>
      <c r="H163" s="292"/>
      <c r="I163" s="307"/>
      <c r="O163" s="19"/>
      <c r="P163" s="19"/>
      <c r="Q163" s="19"/>
    </row>
    <row r="164" spans="2:17">
      <c r="B164" s="272"/>
      <c r="C164" s="273" t="s">
        <v>183</v>
      </c>
      <c r="D164" s="296"/>
      <c r="E164" s="308"/>
      <c r="F164" s="309" t="s">
        <v>203</v>
      </c>
      <c r="G164" s="276">
        <f>SUM(H165:H166)</f>
        <v>634.81600000000003</v>
      </c>
      <c r="H164" s="277"/>
      <c r="I164" s="276"/>
      <c r="J164" s="11"/>
      <c r="K164" s="11"/>
      <c r="O164" s="19"/>
      <c r="P164" s="19"/>
      <c r="Q164" s="19"/>
    </row>
    <row r="165" spans="2:17" ht="30">
      <c r="B165" s="279">
        <v>91953</v>
      </c>
      <c r="C165" s="310" t="s">
        <v>184</v>
      </c>
      <c r="D165" s="311" t="s">
        <v>187</v>
      </c>
      <c r="E165" s="312">
        <v>2</v>
      </c>
      <c r="F165" s="281">
        <v>19.16</v>
      </c>
      <c r="G165" s="288">
        <f t="shared" ref="G165" si="25">F165*E165</f>
        <v>38.32</v>
      </c>
      <c r="H165" s="288">
        <f t="shared" ref="H165" si="26">G165*(1+$I$23)</f>
        <v>49.816000000000003</v>
      </c>
      <c r="I165" s="313"/>
      <c r="J165" s="11"/>
    </row>
    <row r="166" spans="2:17" ht="30">
      <c r="B166" s="314" t="s">
        <v>185</v>
      </c>
      <c r="C166" s="315" t="s">
        <v>186</v>
      </c>
      <c r="D166" s="316" t="s">
        <v>316</v>
      </c>
      <c r="E166" s="317">
        <v>6</v>
      </c>
      <c r="F166" s="285">
        <v>75</v>
      </c>
      <c r="G166" s="288">
        <f t="shared" ref="G166" si="27">F166*E166</f>
        <v>450</v>
      </c>
      <c r="H166" s="288">
        <f t="shared" ref="H166" si="28">G166*(1+$I$23)</f>
        <v>585</v>
      </c>
      <c r="I166" s="303"/>
    </row>
    <row r="167" spans="2:17">
      <c r="B167" s="105"/>
      <c r="C167" s="106"/>
      <c r="D167" s="107"/>
      <c r="E167" s="108"/>
      <c r="F167" s="109"/>
      <c r="G167" s="109"/>
      <c r="H167" s="109"/>
      <c r="I167" s="110"/>
    </row>
    <row r="169" spans="2:17">
      <c r="C169" s="273" t="s">
        <v>324</v>
      </c>
    </row>
    <row r="170" spans="2:17">
      <c r="C170" s="2">
        <v>93396</v>
      </c>
      <c r="H170" s="288"/>
    </row>
    <row r="171" spans="2:17" ht="75">
      <c r="C171" s="2" t="s">
        <v>323</v>
      </c>
      <c r="D171" s="7" t="s">
        <v>64</v>
      </c>
      <c r="E171" s="8">
        <v>1</v>
      </c>
      <c r="F171" s="6"/>
      <c r="G171" s="6">
        <v>1300</v>
      </c>
      <c r="H171" s="288">
        <f t="shared" ref="H171" si="29">G171*(1+$I$23)</f>
        <v>1690</v>
      </c>
    </row>
    <row r="174" spans="2:17">
      <c r="C174" s="111" t="s">
        <v>327</v>
      </c>
    </row>
    <row r="175" spans="2:17">
      <c r="C175" s="111" t="s">
        <v>328</v>
      </c>
      <c r="D175" s="7">
        <v>9</v>
      </c>
    </row>
    <row r="176" spans="2:17">
      <c r="C176" s="111" t="s">
        <v>328</v>
      </c>
      <c r="D176" s="7">
        <v>9</v>
      </c>
    </row>
    <row r="177" spans="3:8">
      <c r="C177" s="111" t="s">
        <v>328</v>
      </c>
      <c r="D177" s="7">
        <f>4.5*4</f>
        <v>18</v>
      </c>
    </row>
    <row r="178" spans="3:8">
      <c r="C178" s="111" t="s">
        <v>329</v>
      </c>
      <c r="D178" s="7">
        <f>SUM(D175:D177)</f>
        <v>36</v>
      </c>
      <c r="G178" s="4">
        <v>18</v>
      </c>
      <c r="H178" s="4">
        <f>1.55*12</f>
        <v>18.600000000000001</v>
      </c>
    </row>
    <row r="179" spans="3:8">
      <c r="C179" s="111" t="s">
        <v>330</v>
      </c>
      <c r="D179" s="7">
        <f>D178*3</f>
        <v>108</v>
      </c>
      <c r="G179" s="4">
        <f>4.2*4</f>
        <v>16.8</v>
      </c>
      <c r="H179" s="4">
        <v>1.6</v>
      </c>
    </row>
    <row r="180" spans="3:8">
      <c r="C180" s="111"/>
      <c r="H180" s="4">
        <f>SUM(H178:H179)</f>
        <v>20.200000000000003</v>
      </c>
    </row>
    <row r="181" spans="3:8">
      <c r="C181" s="111" t="s">
        <v>331</v>
      </c>
      <c r="D181" s="7">
        <f>1.55*13</f>
        <v>20.150000000000002</v>
      </c>
      <c r="G181" s="4">
        <f>SUM(G178:G180)</f>
        <v>34.799999999999997</v>
      </c>
    </row>
    <row r="182" spans="3:8">
      <c r="C182" s="111" t="s">
        <v>329</v>
      </c>
      <c r="D182" s="7">
        <v>20.149999999999999</v>
      </c>
      <c r="G182" s="4" t="s">
        <v>325</v>
      </c>
      <c r="H182" s="4" t="s">
        <v>326</v>
      </c>
    </row>
    <row r="183" spans="3:8">
      <c r="C183" s="111" t="s">
        <v>330</v>
      </c>
      <c r="D183" s="7">
        <f>D182*2.5</f>
        <v>50.375</v>
      </c>
      <c r="G183" s="4">
        <f>3*G181</f>
        <v>104.39999999999999</v>
      </c>
      <c r="H183" s="4">
        <f>H180*2.4</f>
        <v>48.480000000000004</v>
      </c>
    </row>
    <row r="185" spans="3:8">
      <c r="C185" s="111" t="s">
        <v>332</v>
      </c>
      <c r="D185" s="7">
        <f>D183+D179</f>
        <v>158.375</v>
      </c>
      <c r="H185" s="4">
        <f>SUM(G183:H183)</f>
        <v>152.88</v>
      </c>
    </row>
    <row r="186" spans="3:8">
      <c r="C186" s="111"/>
      <c r="D186" s="7">
        <v>160</v>
      </c>
    </row>
  </sheetData>
  <mergeCells count="5">
    <mergeCell ref="G25:H25"/>
    <mergeCell ref="B83:I83"/>
    <mergeCell ref="C1:I1"/>
    <mergeCell ref="C2:I2"/>
    <mergeCell ref="C3:I3"/>
  </mergeCells>
  <printOptions gridLines="1"/>
  <pageMargins left="0.11811023622047245" right="0.51181102362204722" top="0.78740157480314965" bottom="0.78740157480314965" header="0.31496062992125984" footer="0.31496062992125984"/>
  <pageSetup paperSize="9" scale="90" orientation="landscape" horizontalDpi="300" verticalDpi="300" r:id="rId1"/>
  <headerFooter>
    <oddHeader>&amp;Lwc ccp - CENTRO&amp;CMASC/FEM</oddHeader>
    <oddFooter>&amp;L&amp;8
Referência SINAPI: DEZEMBRO de 2016 - Vigência: FEVEREIRO de 2017&amp;C&amp;8&amp;F&amp;R&amp;P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55"/>
  <sheetViews>
    <sheetView topLeftCell="A60" zoomScale="90" zoomScaleNormal="90" workbookViewId="0">
      <selection activeCell="G72" sqref="G72"/>
    </sheetView>
  </sheetViews>
  <sheetFormatPr defaultRowHeight="15"/>
  <cols>
    <col min="1" max="1" width="9.140625" style="1"/>
    <col min="2" max="2" width="9.140625" style="7"/>
    <col min="3" max="3" width="68.28515625" customWidth="1"/>
    <col min="4" max="4" width="9.140625" style="7"/>
    <col min="5" max="5" width="9.140625" style="8"/>
    <col min="6" max="6" width="10" style="4" bestFit="1" customWidth="1"/>
    <col min="7" max="8" width="12.140625" style="4" bestFit="1" customWidth="1"/>
    <col min="9" max="9" width="13.28515625" style="4" bestFit="1" customWidth="1"/>
    <col min="10" max="10" width="12" customWidth="1"/>
    <col min="11" max="11" width="14.28515625" style="4" bestFit="1" customWidth="1"/>
    <col min="12" max="12" width="10" bestFit="1" customWidth="1"/>
    <col min="14" max="14" width="43.5703125" customWidth="1"/>
  </cols>
  <sheetData>
    <row r="1" spans="1:11">
      <c r="A1" s="350"/>
      <c r="B1" s="346"/>
      <c r="C1" s="480"/>
      <c r="D1" s="346"/>
      <c r="E1" s="347"/>
      <c r="F1" s="348"/>
      <c r="G1" s="348"/>
      <c r="H1" s="348"/>
      <c r="I1" s="404"/>
      <c r="J1" s="19"/>
      <c r="K1" s="18"/>
    </row>
    <row r="2" spans="1:11" ht="19.5" customHeight="1">
      <c r="A2" s="350"/>
      <c r="B2" s="465" t="s">
        <v>273</v>
      </c>
      <c r="C2" s="453"/>
      <c r="D2" s="453"/>
      <c r="E2" s="453"/>
      <c r="F2" s="453"/>
      <c r="G2" s="453"/>
      <c r="H2" s="453"/>
      <c r="I2" s="454"/>
      <c r="J2" s="377"/>
      <c r="K2" s="18"/>
    </row>
    <row r="3" spans="1:11" ht="16.5" customHeight="1">
      <c r="A3" s="351"/>
      <c r="B3" s="466" t="s">
        <v>362</v>
      </c>
      <c r="C3" s="455"/>
      <c r="D3" s="455"/>
      <c r="E3" s="455"/>
      <c r="F3" s="455"/>
      <c r="G3" s="455"/>
      <c r="H3" s="455"/>
      <c r="I3" s="456"/>
      <c r="J3" s="378"/>
      <c r="K3" s="379"/>
    </row>
    <row r="4" spans="1:11">
      <c r="A4" s="351"/>
      <c r="B4" s="467" t="s">
        <v>292</v>
      </c>
      <c r="C4" s="463"/>
      <c r="D4" s="463"/>
      <c r="E4" s="463"/>
      <c r="F4" s="463"/>
      <c r="G4" s="463"/>
      <c r="H4" s="463"/>
      <c r="I4" s="464"/>
      <c r="J4" s="380"/>
      <c r="K4" s="18"/>
    </row>
    <row r="5" spans="1:11">
      <c r="A5" s="351"/>
      <c r="B5" s="470" t="s">
        <v>346</v>
      </c>
      <c r="C5" s="471"/>
      <c r="D5" s="471"/>
      <c r="E5" s="471"/>
      <c r="F5" s="471"/>
      <c r="G5" s="471"/>
      <c r="H5" s="471"/>
      <c r="I5" s="472"/>
    </row>
    <row r="6" spans="1:11">
      <c r="A6" s="351"/>
      <c r="B6" s="333"/>
      <c r="C6" s="127" t="s">
        <v>373</v>
      </c>
      <c r="D6" s="127"/>
      <c r="E6" s="193"/>
      <c r="F6" s="194"/>
      <c r="G6" s="194"/>
      <c r="H6" s="194"/>
      <c r="I6" s="196">
        <f>SUM(I28:I69)</f>
        <v>48020.089</v>
      </c>
    </row>
    <row r="7" spans="1:11">
      <c r="A7" s="351"/>
      <c r="B7" s="16"/>
      <c r="C7" s="39" t="s">
        <v>236</v>
      </c>
      <c r="D7" s="346"/>
      <c r="E7" s="347"/>
      <c r="F7" s="348"/>
      <c r="G7" s="348"/>
      <c r="H7" s="348"/>
      <c r="I7" s="404"/>
    </row>
    <row r="8" spans="1:11">
      <c r="A8" s="351"/>
      <c r="B8" s="16"/>
      <c r="C8" s="39" t="s">
        <v>237</v>
      </c>
      <c r="D8" s="16"/>
      <c r="E8" s="17"/>
      <c r="F8" s="18"/>
      <c r="G8" s="18"/>
      <c r="H8" s="18"/>
      <c r="I8" s="391"/>
    </row>
    <row r="9" spans="1:11">
      <c r="A9" s="351"/>
      <c r="B9" s="16"/>
      <c r="C9" s="39" t="s">
        <v>363</v>
      </c>
      <c r="D9" s="16"/>
      <c r="E9" s="17"/>
      <c r="F9" s="18"/>
      <c r="G9" s="18"/>
      <c r="H9" s="18"/>
      <c r="I9" s="391"/>
    </row>
    <row r="10" spans="1:11">
      <c r="A10" s="351"/>
      <c r="B10" s="16"/>
      <c r="C10" s="39" t="s">
        <v>364</v>
      </c>
      <c r="D10" s="16"/>
      <c r="E10" s="17"/>
      <c r="F10" s="18"/>
      <c r="G10" s="18"/>
      <c r="H10" s="18"/>
      <c r="I10" s="391"/>
    </row>
    <row r="11" spans="1:11">
      <c r="A11" s="351"/>
      <c r="B11" s="16"/>
      <c r="C11" s="39"/>
      <c r="D11" s="16"/>
      <c r="E11" s="17"/>
      <c r="F11" s="18"/>
      <c r="G11" s="18"/>
      <c r="H11" s="18"/>
      <c r="I11" s="391"/>
    </row>
    <row r="12" spans="1:11">
      <c r="A12" s="351"/>
      <c r="B12" s="16"/>
      <c r="C12" s="39" t="s">
        <v>241</v>
      </c>
      <c r="D12" s="16"/>
      <c r="E12" s="17"/>
      <c r="F12" s="18"/>
      <c r="G12" s="18"/>
      <c r="H12" s="18"/>
      <c r="I12" s="391"/>
    </row>
    <row r="13" spans="1:11">
      <c r="A13" s="351"/>
      <c r="B13" s="16"/>
      <c r="C13" s="39" t="s">
        <v>242</v>
      </c>
      <c r="D13" s="16"/>
      <c r="E13" s="17"/>
      <c r="F13" s="18"/>
      <c r="G13" s="18"/>
      <c r="H13" s="18"/>
      <c r="I13" s="391"/>
    </row>
    <row r="14" spans="1:11">
      <c r="A14" s="351"/>
      <c r="B14" s="16"/>
      <c r="C14" s="39" t="s">
        <v>216</v>
      </c>
      <c r="D14" s="16"/>
      <c r="E14" s="17"/>
      <c r="F14" s="18"/>
      <c r="G14" s="18"/>
      <c r="H14" s="18"/>
      <c r="I14" s="391"/>
    </row>
    <row r="15" spans="1:11">
      <c r="A15" s="351"/>
      <c r="B15" s="16"/>
      <c r="C15" s="39" t="s">
        <v>347</v>
      </c>
      <c r="D15" s="16"/>
      <c r="E15" s="17"/>
      <c r="F15" s="18"/>
      <c r="G15" s="18"/>
      <c r="H15" s="18"/>
      <c r="I15" s="391"/>
    </row>
    <row r="16" spans="1:11">
      <c r="A16" s="351"/>
      <c r="B16" s="16"/>
      <c r="C16" s="39" t="s">
        <v>212</v>
      </c>
      <c r="D16" s="16"/>
      <c r="E16" s="17"/>
      <c r="F16" s="18"/>
      <c r="G16" s="18"/>
      <c r="H16" s="18"/>
      <c r="I16" s="391"/>
    </row>
    <row r="17" spans="1:12">
      <c r="A17" s="351"/>
      <c r="B17" s="16"/>
      <c r="C17" s="39" t="s">
        <v>258</v>
      </c>
      <c r="D17" s="16"/>
      <c r="E17" s="17"/>
      <c r="F17" s="18"/>
      <c r="G17" s="18"/>
      <c r="H17" s="18"/>
      <c r="I17" s="391"/>
    </row>
    <row r="18" spans="1:12">
      <c r="A18" s="351"/>
      <c r="B18" s="16"/>
      <c r="C18" s="39" t="s">
        <v>259</v>
      </c>
      <c r="D18" s="16"/>
      <c r="E18" s="17"/>
      <c r="F18" s="18"/>
      <c r="G18" s="18"/>
      <c r="H18" s="18"/>
      <c r="I18" s="391"/>
    </row>
    <row r="19" spans="1:12">
      <c r="A19" s="351"/>
      <c r="B19" s="16"/>
      <c r="C19" s="54" t="s">
        <v>367</v>
      </c>
      <c r="D19" s="16"/>
      <c r="E19" s="17"/>
      <c r="F19" s="18"/>
      <c r="G19" s="18"/>
      <c r="H19" s="18"/>
      <c r="I19" s="391"/>
    </row>
    <row r="20" spans="1:12">
      <c r="A20" s="351"/>
      <c r="B20" s="16"/>
      <c r="C20" s="19"/>
      <c r="D20" s="16"/>
      <c r="E20" s="17"/>
      <c r="F20" s="18"/>
      <c r="G20" s="18"/>
      <c r="H20" s="18"/>
      <c r="I20" s="391"/>
    </row>
    <row r="21" spans="1:12">
      <c r="A21" s="351"/>
      <c r="B21" s="16"/>
      <c r="C21" s="19"/>
      <c r="D21" s="16"/>
      <c r="E21" s="17"/>
      <c r="F21" s="18"/>
      <c r="G21" s="18"/>
      <c r="H21" s="18"/>
      <c r="I21" s="391"/>
      <c r="J21" s="111"/>
    </row>
    <row r="22" spans="1:12">
      <c r="A22" s="78"/>
      <c r="B22" s="16"/>
      <c r="C22" s="16" t="s">
        <v>252</v>
      </c>
      <c r="D22" s="16"/>
      <c r="E22" s="17"/>
      <c r="F22" s="18"/>
      <c r="G22" s="18"/>
      <c r="H22" s="18"/>
      <c r="I22" s="391"/>
    </row>
    <row r="23" spans="1:12">
      <c r="A23" s="405"/>
      <c r="B23" s="372"/>
      <c r="C23" s="373"/>
      <c r="D23" s="372"/>
      <c r="E23" s="374"/>
      <c r="F23" s="375"/>
      <c r="G23" s="375"/>
      <c r="H23" s="375" t="s">
        <v>65</v>
      </c>
      <c r="I23" s="376">
        <v>0.3</v>
      </c>
    </row>
    <row r="24" spans="1:12">
      <c r="A24" s="357"/>
      <c r="B24" s="118"/>
      <c r="C24" s="117"/>
      <c r="D24" s="118"/>
      <c r="E24" s="358"/>
      <c r="F24" s="359"/>
      <c r="G24" s="359" t="s">
        <v>101</v>
      </c>
      <c r="H24" s="359"/>
      <c r="I24" s="116">
        <f>SUM(I28:I69)</f>
        <v>48020.089</v>
      </c>
      <c r="J24" s="4">
        <f>SUM(H29:H69)</f>
        <v>48020.089</v>
      </c>
    </row>
    <row r="25" spans="1:12">
      <c r="A25" s="406"/>
      <c r="B25" s="113"/>
      <c r="C25" s="355"/>
      <c r="D25" s="113"/>
      <c r="E25" s="121"/>
      <c r="F25" s="114"/>
      <c r="G25" s="114"/>
      <c r="H25" s="114"/>
      <c r="I25" s="356"/>
      <c r="J25" s="11">
        <f>I24-J24</f>
        <v>0</v>
      </c>
    </row>
    <row r="26" spans="1:12">
      <c r="A26" s="176"/>
      <c r="B26" s="101"/>
      <c r="C26" s="98"/>
      <c r="D26" s="101"/>
      <c r="E26" s="103"/>
      <c r="F26" s="99"/>
      <c r="G26" s="468" t="s">
        <v>60</v>
      </c>
      <c r="H26" s="468"/>
      <c r="I26" s="102" t="s">
        <v>61</v>
      </c>
    </row>
    <row r="27" spans="1:12">
      <c r="A27" s="371" t="s">
        <v>54</v>
      </c>
      <c r="B27" s="339" t="s">
        <v>55</v>
      </c>
      <c r="C27" s="354" t="s">
        <v>56</v>
      </c>
      <c r="D27" s="339" t="s">
        <v>82</v>
      </c>
      <c r="E27" s="341" t="s">
        <v>83</v>
      </c>
      <c r="F27" s="342" t="s">
        <v>57</v>
      </c>
      <c r="G27" s="342" t="s">
        <v>58</v>
      </c>
      <c r="H27" s="342" t="s">
        <v>59</v>
      </c>
      <c r="I27" s="344"/>
    </row>
    <row r="28" spans="1:12">
      <c r="A28" s="360">
        <v>1</v>
      </c>
      <c r="B28" s="361"/>
      <c r="C28" s="362" t="s">
        <v>62</v>
      </c>
      <c r="D28" s="361"/>
      <c r="E28" s="363"/>
      <c r="F28" s="364"/>
      <c r="G28" s="364"/>
      <c r="H28" s="364"/>
      <c r="I28" s="365">
        <f>SUM(H29:H32)</f>
        <v>6054.62</v>
      </c>
    </row>
    <row r="29" spans="1:12">
      <c r="A29" s="407" t="s">
        <v>63</v>
      </c>
      <c r="B29" s="113">
        <v>85333</v>
      </c>
      <c r="C29" s="355" t="s">
        <v>66</v>
      </c>
      <c r="D29" s="113" t="s">
        <v>90</v>
      </c>
      <c r="E29" s="121">
        <v>16</v>
      </c>
      <c r="F29" s="114">
        <v>18.45</v>
      </c>
      <c r="G29" s="114">
        <f>F29*E29</f>
        <v>295.2</v>
      </c>
      <c r="H29" s="114">
        <f>G29*(1+$I$23)</f>
        <v>383.76</v>
      </c>
      <c r="I29" s="356"/>
    </row>
    <row r="30" spans="1:12">
      <c r="A30" s="179" t="s">
        <v>71</v>
      </c>
      <c r="B30" s="101">
        <v>72215</v>
      </c>
      <c r="C30" s="98" t="s">
        <v>98</v>
      </c>
      <c r="D30" s="101" t="s">
        <v>67</v>
      </c>
      <c r="E30" s="103">
        <v>4</v>
      </c>
      <c r="F30" s="99">
        <v>40.549999999999997</v>
      </c>
      <c r="G30" s="99">
        <f>F30*E30</f>
        <v>162.19999999999999</v>
      </c>
      <c r="H30" s="99">
        <f t="shared" ref="H30:H32" si="0">G30*(1+$I$23)</f>
        <v>210.85999999999999</v>
      </c>
      <c r="I30" s="102"/>
      <c r="L30">
        <v>126.6</v>
      </c>
    </row>
    <row r="31" spans="1:12">
      <c r="A31" s="179" t="s">
        <v>72</v>
      </c>
      <c r="B31" s="101">
        <v>85406</v>
      </c>
      <c r="C31" s="98" t="s">
        <v>69</v>
      </c>
      <c r="D31" s="101" t="s">
        <v>68</v>
      </c>
      <c r="E31" s="103">
        <v>75</v>
      </c>
      <c r="F31" s="99">
        <v>40</v>
      </c>
      <c r="G31" s="99">
        <f t="shared" ref="G31:G32" si="1">F31*E31</f>
        <v>3000</v>
      </c>
      <c r="H31" s="99">
        <f t="shared" si="0"/>
        <v>3900</v>
      </c>
      <c r="I31" s="102"/>
    </row>
    <row r="32" spans="1:12">
      <c r="A32" s="179" t="s">
        <v>73</v>
      </c>
      <c r="B32" s="101">
        <v>85406</v>
      </c>
      <c r="C32" s="98" t="s">
        <v>128</v>
      </c>
      <c r="D32" s="101" t="s">
        <v>68</v>
      </c>
      <c r="E32" s="103">
        <v>30</v>
      </c>
      <c r="F32" s="99">
        <v>40</v>
      </c>
      <c r="G32" s="99">
        <f t="shared" si="1"/>
        <v>1200</v>
      </c>
      <c r="H32" s="99">
        <f t="shared" si="0"/>
        <v>1560</v>
      </c>
      <c r="I32" s="102"/>
    </row>
    <row r="33" spans="1:9">
      <c r="A33" s="176"/>
      <c r="B33" s="101"/>
      <c r="C33" s="98" t="s">
        <v>280</v>
      </c>
      <c r="D33" s="101"/>
      <c r="E33" s="103"/>
      <c r="F33" s="99"/>
      <c r="G33" s="99"/>
      <c r="H33" s="99"/>
      <c r="I33" s="102"/>
    </row>
    <row r="34" spans="1:9">
      <c r="A34" s="360">
        <v>2</v>
      </c>
      <c r="B34" s="361"/>
      <c r="C34" s="362" t="s">
        <v>74</v>
      </c>
      <c r="D34" s="361"/>
      <c r="E34" s="363"/>
      <c r="F34" s="364"/>
      <c r="G34" s="364"/>
      <c r="H34" s="364"/>
      <c r="I34" s="365">
        <f>H35</f>
        <v>1399.9830000000002</v>
      </c>
    </row>
    <row r="35" spans="1:9">
      <c r="A35" s="176"/>
      <c r="B35" s="101"/>
      <c r="C35" s="156" t="s">
        <v>76</v>
      </c>
      <c r="D35" s="101" t="s">
        <v>78</v>
      </c>
      <c r="E35" s="103"/>
      <c r="F35" s="99"/>
      <c r="G35" s="99"/>
      <c r="H35" s="99">
        <f>G77</f>
        <v>1399.9830000000002</v>
      </c>
      <c r="I35" s="102"/>
    </row>
    <row r="36" spans="1:9">
      <c r="A36" s="176"/>
      <c r="B36" s="101"/>
      <c r="C36" s="156"/>
      <c r="D36" s="101"/>
      <c r="E36" s="103"/>
      <c r="F36" s="99"/>
      <c r="G36" s="99"/>
      <c r="H36" s="99"/>
      <c r="I36" s="102"/>
    </row>
    <row r="37" spans="1:9">
      <c r="A37" s="360">
        <v>3</v>
      </c>
      <c r="B37" s="361"/>
      <c r="C37" s="362" t="s">
        <v>75</v>
      </c>
      <c r="D37" s="361"/>
      <c r="E37" s="363"/>
      <c r="F37" s="364"/>
      <c r="G37" s="364"/>
      <c r="H37" s="364"/>
      <c r="I37" s="365">
        <f>H38</f>
        <v>1797.7959999999998</v>
      </c>
    </row>
    <row r="38" spans="1:9">
      <c r="A38" s="176"/>
      <c r="B38" s="101"/>
      <c r="C38" s="156" t="s">
        <v>378</v>
      </c>
      <c r="D38" s="101" t="s">
        <v>79</v>
      </c>
      <c r="E38" s="103"/>
      <c r="F38" s="99"/>
      <c r="G38" s="99"/>
      <c r="H38" s="99">
        <f>G101</f>
        <v>1797.7959999999998</v>
      </c>
      <c r="I38" s="102"/>
    </row>
    <row r="39" spans="1:9">
      <c r="A39" s="176"/>
      <c r="B39" s="101"/>
      <c r="C39" s="98"/>
      <c r="D39" s="101"/>
      <c r="E39" s="103"/>
      <c r="F39" s="99"/>
      <c r="G39" s="99"/>
      <c r="H39" s="99"/>
      <c r="I39" s="102"/>
    </row>
    <row r="40" spans="1:9">
      <c r="A40" s="360">
        <v>4</v>
      </c>
      <c r="B40" s="361"/>
      <c r="C40" s="362" t="s">
        <v>80</v>
      </c>
      <c r="D40" s="361"/>
      <c r="E40" s="363"/>
      <c r="F40" s="364"/>
      <c r="G40" s="364"/>
      <c r="H40" s="364"/>
      <c r="I40" s="365">
        <f>SUM(H42:H45)</f>
        <v>6824.844000000001</v>
      </c>
    </row>
    <row r="41" spans="1:9">
      <c r="A41" s="176"/>
      <c r="B41" s="101"/>
      <c r="C41" s="353" t="s">
        <v>253</v>
      </c>
      <c r="D41" s="101"/>
      <c r="E41" s="103"/>
      <c r="F41" s="99"/>
      <c r="G41" s="99"/>
      <c r="H41" s="99"/>
      <c r="I41" s="391"/>
    </row>
    <row r="42" spans="1:9" ht="60">
      <c r="A42" s="408" t="s">
        <v>85</v>
      </c>
      <c r="B42" s="16">
        <v>87273</v>
      </c>
      <c r="C42" s="190" t="s">
        <v>348</v>
      </c>
      <c r="D42" s="101" t="s">
        <v>68</v>
      </c>
      <c r="E42" s="103">
        <v>96</v>
      </c>
      <c r="F42" s="20">
        <v>42.53</v>
      </c>
      <c r="G42" s="100">
        <f t="shared" ref="G42" si="2">F42*E42</f>
        <v>4082.88</v>
      </c>
      <c r="H42" s="100">
        <f>G42*(1+$I$23)</f>
        <v>5307.7440000000006</v>
      </c>
      <c r="I42" s="102"/>
    </row>
    <row r="43" spans="1:9" ht="45">
      <c r="A43" s="408" t="s">
        <v>86</v>
      </c>
      <c r="B43" s="101">
        <v>88470</v>
      </c>
      <c r="C43" s="104" t="s">
        <v>248</v>
      </c>
      <c r="D43" s="101" t="s">
        <v>68</v>
      </c>
      <c r="E43" s="103">
        <v>15</v>
      </c>
      <c r="F43" s="100">
        <v>5</v>
      </c>
      <c r="G43" s="100">
        <f t="shared" ref="G43:G44" si="3">F43*E43</f>
        <v>75</v>
      </c>
      <c r="H43" s="100">
        <f>G43*(1+$I$23)</f>
        <v>97.5</v>
      </c>
      <c r="I43" s="102"/>
    </row>
    <row r="44" spans="1:9" ht="45">
      <c r="A44" s="408" t="s">
        <v>87</v>
      </c>
      <c r="B44" s="16">
        <v>87250</v>
      </c>
      <c r="C44" s="190" t="s">
        <v>180</v>
      </c>
      <c r="D44" s="101" t="s">
        <v>68</v>
      </c>
      <c r="E44" s="103">
        <f>E32</f>
        <v>30</v>
      </c>
      <c r="F44" s="20">
        <v>33.200000000000003</v>
      </c>
      <c r="G44" s="100">
        <f t="shared" si="3"/>
        <v>996.00000000000011</v>
      </c>
      <c r="H44" s="100">
        <f>G44*(1+$I$23)</f>
        <v>1294.8000000000002</v>
      </c>
      <c r="I44" s="102"/>
    </row>
    <row r="45" spans="1:9" ht="30">
      <c r="A45" s="408" t="s">
        <v>266</v>
      </c>
      <c r="B45" s="101">
        <v>84161</v>
      </c>
      <c r="C45" s="104" t="s">
        <v>265</v>
      </c>
      <c r="D45" s="101" t="s">
        <v>255</v>
      </c>
      <c r="E45" s="103">
        <v>1.6</v>
      </c>
      <c r="F45" s="100">
        <v>60</v>
      </c>
      <c r="G45" s="100">
        <f t="shared" ref="G45" si="4">F45*E45</f>
        <v>96</v>
      </c>
      <c r="H45" s="100">
        <f>G45*(1+$I$23)</f>
        <v>124.80000000000001</v>
      </c>
      <c r="I45" s="102"/>
    </row>
    <row r="46" spans="1:9">
      <c r="A46" s="409"/>
      <c r="B46" s="366"/>
      <c r="C46" s="367"/>
      <c r="D46" s="366"/>
      <c r="E46" s="368"/>
      <c r="F46" s="369"/>
      <c r="G46" s="369"/>
      <c r="H46" s="369"/>
      <c r="I46" s="370"/>
    </row>
    <row r="47" spans="1:9">
      <c r="A47" s="360">
        <v>5</v>
      </c>
      <c r="B47" s="361"/>
      <c r="C47" s="362" t="s">
        <v>94</v>
      </c>
      <c r="D47" s="361"/>
      <c r="E47" s="363"/>
      <c r="F47" s="364"/>
      <c r="G47" s="364"/>
      <c r="H47" s="364"/>
      <c r="I47" s="365">
        <f>SUM(H48:H51)</f>
        <v>18655</v>
      </c>
    </row>
    <row r="48" spans="1:9" ht="45">
      <c r="A48" s="180" t="s">
        <v>192</v>
      </c>
      <c r="B48" s="181" t="s">
        <v>93</v>
      </c>
      <c r="C48" s="104" t="s">
        <v>354</v>
      </c>
      <c r="D48" s="101" t="s">
        <v>68</v>
      </c>
      <c r="E48" s="103">
        <v>25</v>
      </c>
      <c r="F48" s="100">
        <v>450</v>
      </c>
      <c r="G48" s="100">
        <f t="shared" ref="G48" si="5">F48*E48</f>
        <v>11250</v>
      </c>
      <c r="H48" s="100">
        <f>G48*(1+$I$23)</f>
        <v>14625</v>
      </c>
      <c r="I48" s="102"/>
    </row>
    <row r="49" spans="1:12" ht="75">
      <c r="A49" s="180" t="s">
        <v>193</v>
      </c>
      <c r="B49" s="410">
        <v>90843</v>
      </c>
      <c r="C49" s="396" t="s">
        <v>391</v>
      </c>
      <c r="D49" s="16" t="s">
        <v>90</v>
      </c>
      <c r="E49" s="17">
        <v>2</v>
      </c>
      <c r="F49" s="20">
        <v>500</v>
      </c>
      <c r="G49" s="20">
        <f>F49*E49</f>
        <v>1000</v>
      </c>
      <c r="H49" s="100">
        <f>G49*(1+$I$23)</f>
        <v>1300</v>
      </c>
      <c r="I49" s="102"/>
    </row>
    <row r="50" spans="1:12" ht="30">
      <c r="A50" s="180" t="s">
        <v>194</v>
      </c>
      <c r="B50" s="101">
        <v>90842</v>
      </c>
      <c r="C50" s="318" t="s">
        <v>375</v>
      </c>
      <c r="D50" s="101" t="s">
        <v>90</v>
      </c>
      <c r="E50" s="103">
        <v>2</v>
      </c>
      <c r="F50" s="100">
        <v>250</v>
      </c>
      <c r="G50" s="100">
        <f t="shared" ref="G50" si="6">F50*E50</f>
        <v>500</v>
      </c>
      <c r="H50" s="100">
        <f>G50*(1+$I$23)</f>
        <v>650</v>
      </c>
      <c r="I50" s="102"/>
      <c r="J50" s="11"/>
      <c r="L50" s="11"/>
    </row>
    <row r="51" spans="1:12" ht="30">
      <c r="A51" s="180" t="s">
        <v>256</v>
      </c>
      <c r="B51" s="101">
        <v>90842</v>
      </c>
      <c r="C51" s="318" t="s">
        <v>380</v>
      </c>
      <c r="D51" s="16" t="s">
        <v>90</v>
      </c>
      <c r="E51" s="17">
        <v>4</v>
      </c>
      <c r="F51" s="20">
        <v>400</v>
      </c>
      <c r="G51" s="100">
        <f t="shared" ref="G51" si="7">F51*E51</f>
        <v>1600</v>
      </c>
      <c r="H51" s="100">
        <f>G51*(1+$I$23)</f>
        <v>2080</v>
      </c>
      <c r="I51" s="102"/>
    </row>
    <row r="52" spans="1:12">
      <c r="A52" s="176"/>
      <c r="B52" s="101"/>
      <c r="C52" s="318"/>
      <c r="D52" s="16"/>
      <c r="E52" s="17"/>
      <c r="F52" s="20"/>
      <c r="G52" s="100"/>
      <c r="H52" s="100"/>
      <c r="I52" s="102"/>
    </row>
    <row r="53" spans="1:12">
      <c r="A53" s="360">
        <v>6</v>
      </c>
      <c r="B53" s="361"/>
      <c r="C53" s="362" t="s">
        <v>88</v>
      </c>
      <c r="D53" s="361"/>
      <c r="E53" s="363"/>
      <c r="F53" s="364"/>
      <c r="G53" s="364"/>
      <c r="H53" s="364"/>
      <c r="I53" s="365">
        <f>SUM(H54:H60)</f>
        <v>11808.03</v>
      </c>
      <c r="L53" s="11"/>
    </row>
    <row r="54" spans="1:12" ht="45">
      <c r="A54" s="180" t="s">
        <v>195</v>
      </c>
      <c r="B54" s="101">
        <v>86932</v>
      </c>
      <c r="C54" s="104" t="s">
        <v>89</v>
      </c>
      <c r="D54" s="101" t="s">
        <v>90</v>
      </c>
      <c r="E54" s="103">
        <v>4</v>
      </c>
      <c r="F54" s="100">
        <v>400</v>
      </c>
      <c r="G54" s="100">
        <f t="shared" ref="G54:G55" si="8">F54*E54</f>
        <v>1600</v>
      </c>
      <c r="H54" s="100">
        <f>G54*(1+$I$23)</f>
        <v>2080</v>
      </c>
      <c r="I54" s="102"/>
    </row>
    <row r="55" spans="1:12" ht="45">
      <c r="A55" s="180" t="s">
        <v>196</v>
      </c>
      <c r="B55" s="101" t="s">
        <v>91</v>
      </c>
      <c r="C55" s="104" t="s">
        <v>92</v>
      </c>
      <c r="D55" s="101" t="s">
        <v>90</v>
      </c>
      <c r="E55" s="103">
        <v>6</v>
      </c>
      <c r="F55" s="100">
        <v>438.85</v>
      </c>
      <c r="G55" s="100">
        <f t="shared" si="8"/>
        <v>2633.1000000000004</v>
      </c>
      <c r="H55" s="100">
        <f>G55*(1+$I$23)</f>
        <v>3423.0300000000007</v>
      </c>
      <c r="I55" s="102"/>
    </row>
    <row r="56" spans="1:12" ht="75">
      <c r="A56" s="180" t="s">
        <v>197</v>
      </c>
      <c r="B56" s="164">
        <v>93396</v>
      </c>
      <c r="C56" s="161" t="s">
        <v>250</v>
      </c>
      <c r="D56" s="155" t="s">
        <v>90</v>
      </c>
      <c r="E56" s="157">
        <v>2</v>
      </c>
      <c r="F56" s="162">
        <v>1725</v>
      </c>
      <c r="G56" s="162">
        <f t="shared" ref="G56:G57" si="9">F56*E56</f>
        <v>3450</v>
      </c>
      <c r="H56" s="100">
        <f t="shared" ref="H56:H60" si="10">G56*(1+$I$23)</f>
        <v>4485</v>
      </c>
      <c r="I56" s="102"/>
      <c r="L56" s="11"/>
    </row>
    <row r="57" spans="1:12" ht="30">
      <c r="A57" s="180" t="s">
        <v>382</v>
      </c>
      <c r="B57" s="164"/>
      <c r="C57" s="190" t="s">
        <v>393</v>
      </c>
      <c r="D57" s="16" t="s">
        <v>90</v>
      </c>
      <c r="E57" s="17">
        <v>4</v>
      </c>
      <c r="F57" s="18">
        <v>200</v>
      </c>
      <c r="G57" s="20">
        <f t="shared" si="9"/>
        <v>800</v>
      </c>
      <c r="H57" s="100">
        <f t="shared" si="10"/>
        <v>1040</v>
      </c>
      <c r="I57" s="102"/>
    </row>
    <row r="58" spans="1:12" ht="30">
      <c r="A58" s="180" t="s">
        <v>383</v>
      </c>
      <c r="B58" s="164"/>
      <c r="C58" s="330" t="s">
        <v>337</v>
      </c>
      <c r="D58" s="326" t="s">
        <v>90</v>
      </c>
      <c r="E58" s="331">
        <v>2</v>
      </c>
      <c r="F58" s="331">
        <v>150</v>
      </c>
      <c r="G58" s="201">
        <f>F58*E58</f>
        <v>300</v>
      </c>
      <c r="H58" s="100">
        <f t="shared" si="10"/>
        <v>390</v>
      </c>
      <c r="I58" s="102"/>
    </row>
    <row r="59" spans="1:12">
      <c r="A59" s="180" t="s">
        <v>384</v>
      </c>
      <c r="B59" s="164"/>
      <c r="C59" s="324" t="s">
        <v>333</v>
      </c>
      <c r="D59" s="326" t="s">
        <v>90</v>
      </c>
      <c r="E59" s="327">
        <v>4</v>
      </c>
      <c r="F59" s="329">
        <v>50</v>
      </c>
      <c r="G59" s="201">
        <f t="shared" ref="G59:G60" si="11">F59*E59</f>
        <v>200</v>
      </c>
      <c r="H59" s="100">
        <f t="shared" si="10"/>
        <v>260</v>
      </c>
      <c r="I59" s="102"/>
    </row>
    <row r="60" spans="1:12">
      <c r="A60" s="180" t="s">
        <v>385</v>
      </c>
      <c r="B60" s="101"/>
      <c r="C60" s="325" t="s">
        <v>334</v>
      </c>
      <c r="D60" s="326" t="s">
        <v>90</v>
      </c>
      <c r="E60" s="327">
        <v>2</v>
      </c>
      <c r="F60" s="329">
        <v>50</v>
      </c>
      <c r="G60" s="201">
        <f t="shared" si="11"/>
        <v>100</v>
      </c>
      <c r="H60" s="100">
        <f t="shared" si="10"/>
        <v>130</v>
      </c>
      <c r="I60" s="102"/>
    </row>
    <row r="61" spans="1:12">
      <c r="A61" s="176"/>
      <c r="B61" s="101"/>
      <c r="C61" s="325"/>
      <c r="D61" s="326"/>
      <c r="E61" s="327"/>
      <c r="F61" s="329"/>
      <c r="G61" s="201"/>
      <c r="H61" s="100"/>
      <c r="I61" s="102"/>
    </row>
    <row r="62" spans="1:12">
      <c r="A62" s="360">
        <v>7</v>
      </c>
      <c r="B62" s="361"/>
      <c r="C62" s="362" t="s">
        <v>254</v>
      </c>
      <c r="D62" s="361"/>
      <c r="E62" s="363"/>
      <c r="F62" s="364"/>
      <c r="G62" s="364"/>
      <c r="H62" s="364"/>
      <c r="I62" s="365">
        <f>SUM(H63:H65)</f>
        <v>797.31599999999992</v>
      </c>
    </row>
    <row r="63" spans="1:12" ht="30">
      <c r="A63" s="180" t="s">
        <v>198</v>
      </c>
      <c r="B63" s="101" t="s">
        <v>97</v>
      </c>
      <c r="C63" s="104" t="s">
        <v>376</v>
      </c>
      <c r="D63" s="101" t="s">
        <v>68</v>
      </c>
      <c r="E63" s="103">
        <v>6</v>
      </c>
      <c r="F63" s="99">
        <v>24.22</v>
      </c>
      <c r="G63" s="100">
        <f t="shared" ref="G63:G64" si="12">F63*E63</f>
        <v>145.32</v>
      </c>
      <c r="H63" s="100">
        <f>G63*(1+$I$23)</f>
        <v>188.916</v>
      </c>
      <c r="I63" s="102"/>
    </row>
    <row r="64" spans="1:12" ht="30">
      <c r="A64" s="180" t="s">
        <v>199</v>
      </c>
      <c r="B64" s="101">
        <v>88487</v>
      </c>
      <c r="C64" s="104" t="s">
        <v>377</v>
      </c>
      <c r="D64" s="101" t="s">
        <v>68</v>
      </c>
      <c r="E64" s="103">
        <f>30</f>
        <v>30</v>
      </c>
      <c r="F64" s="99">
        <v>12</v>
      </c>
      <c r="G64" s="100">
        <f t="shared" si="12"/>
        <v>360</v>
      </c>
      <c r="H64" s="100">
        <f>G64*(1+$I$23)</f>
        <v>468</v>
      </c>
      <c r="I64" s="102"/>
    </row>
    <row r="65" spans="1:12" ht="31.5" customHeight="1">
      <c r="A65" s="180" t="s">
        <v>200</v>
      </c>
      <c r="B65" s="101">
        <v>88487</v>
      </c>
      <c r="C65" s="104" t="s">
        <v>386</v>
      </c>
      <c r="D65" s="101" t="s">
        <v>68</v>
      </c>
      <c r="E65" s="103">
        <v>9</v>
      </c>
      <c r="F65" s="99">
        <v>12</v>
      </c>
      <c r="G65" s="100">
        <f t="shared" ref="G65" si="13">F65*E65</f>
        <v>108</v>
      </c>
      <c r="H65" s="100">
        <f>G65*(1+$I$23)</f>
        <v>140.4</v>
      </c>
      <c r="I65" s="102"/>
      <c r="L65">
        <f>2.1*4</f>
        <v>8.4</v>
      </c>
    </row>
    <row r="66" spans="1:12">
      <c r="A66" s="360">
        <v>8</v>
      </c>
      <c r="B66" s="361"/>
      <c r="C66" s="362" t="s">
        <v>188</v>
      </c>
      <c r="D66" s="361"/>
      <c r="E66" s="363"/>
      <c r="F66" s="364"/>
      <c r="G66" s="364"/>
      <c r="H66" s="364">
        <f>H140</f>
        <v>292.5</v>
      </c>
      <c r="I66" s="365">
        <f>H66</f>
        <v>292.5</v>
      </c>
    </row>
    <row r="67" spans="1:12">
      <c r="A67" s="176"/>
      <c r="B67" s="101"/>
      <c r="C67" s="98" t="s">
        <v>379</v>
      </c>
      <c r="D67" s="101"/>
      <c r="E67" s="103"/>
      <c r="F67" s="99"/>
      <c r="G67" s="99"/>
      <c r="H67" s="99"/>
      <c r="I67" s="102"/>
    </row>
    <row r="68" spans="1:12">
      <c r="A68" s="371"/>
      <c r="B68" s="339"/>
      <c r="C68" s="354"/>
      <c r="D68" s="339"/>
      <c r="E68" s="341"/>
      <c r="F68" s="342"/>
      <c r="G68" s="342"/>
      <c r="H68" s="342"/>
      <c r="I68" s="344"/>
    </row>
    <row r="69" spans="1:12">
      <c r="A69" s="360">
        <v>9</v>
      </c>
      <c r="B69" s="361">
        <v>9537</v>
      </c>
      <c r="C69" s="362" t="s">
        <v>202</v>
      </c>
      <c r="D69" s="361" t="s">
        <v>68</v>
      </c>
      <c r="E69" s="363">
        <v>30</v>
      </c>
      <c r="F69" s="364">
        <v>10</v>
      </c>
      <c r="G69" s="100">
        <f t="shared" ref="G69" si="14">F69*E69</f>
        <v>300</v>
      </c>
      <c r="H69" s="100">
        <f>G69*(1+$I$23)</f>
        <v>390</v>
      </c>
      <c r="I69" s="365">
        <f>H69</f>
        <v>390</v>
      </c>
      <c r="J69" s="13"/>
    </row>
    <row r="70" spans="1:12">
      <c r="A70" s="352"/>
      <c r="B70" s="333"/>
      <c r="C70" s="334"/>
      <c r="D70" s="127"/>
      <c r="E70" s="193"/>
      <c r="F70" s="194"/>
      <c r="G70" s="194"/>
      <c r="H70" s="335" t="s">
        <v>343</v>
      </c>
      <c r="I70" s="196">
        <f>SUM(I28:I69)</f>
        <v>48020.089</v>
      </c>
    </row>
    <row r="71" spans="1:12">
      <c r="A71" s="351"/>
      <c r="B71" s="319"/>
      <c r="C71" s="478"/>
      <c r="D71" s="319"/>
      <c r="E71" s="321"/>
      <c r="F71" s="322"/>
      <c r="G71" s="322"/>
      <c r="H71" s="479"/>
      <c r="I71" s="398"/>
    </row>
    <row r="72" spans="1:12">
      <c r="A72" s="351"/>
      <c r="B72" s="319"/>
      <c r="C72" s="478"/>
      <c r="D72" s="319"/>
      <c r="E72" s="321"/>
      <c r="F72" s="322"/>
      <c r="G72" s="322"/>
      <c r="H72" s="479"/>
      <c r="I72" s="398"/>
    </row>
    <row r="73" spans="1:12">
      <c r="A73" s="351"/>
      <c r="B73" s="319"/>
      <c r="C73" s="478"/>
      <c r="D73" s="319"/>
      <c r="E73" s="321"/>
      <c r="F73" s="322"/>
      <c r="G73" s="322"/>
      <c r="H73" s="479"/>
      <c r="I73" s="398"/>
    </row>
    <row r="74" spans="1:12">
      <c r="A74" s="351"/>
      <c r="B74" s="16"/>
      <c r="C74" s="19"/>
      <c r="D74" s="19"/>
      <c r="E74" s="19"/>
      <c r="F74" s="18"/>
      <c r="G74" s="18"/>
      <c r="H74" s="18"/>
      <c r="I74" s="391"/>
      <c r="J74" s="13"/>
    </row>
    <row r="75" spans="1:12">
      <c r="A75" s="171"/>
      <c r="B75" s="172"/>
      <c r="C75" s="469" t="s">
        <v>245</v>
      </c>
      <c r="D75" s="469"/>
      <c r="E75" s="469"/>
      <c r="F75" s="469"/>
      <c r="G75" s="469"/>
      <c r="H75" s="469"/>
      <c r="I75" s="178"/>
      <c r="J75" s="13"/>
    </row>
    <row r="76" spans="1:12">
      <c r="A76" s="176"/>
      <c r="B76" s="101"/>
      <c r="C76" s="19"/>
      <c r="D76" s="98"/>
      <c r="E76" s="98"/>
      <c r="F76" s="99"/>
      <c r="G76" s="99"/>
      <c r="H76" s="99"/>
      <c r="I76" s="102"/>
    </row>
    <row r="77" spans="1:12">
      <c r="A77" s="176"/>
      <c r="B77" s="101"/>
      <c r="C77" s="98" t="s">
        <v>244</v>
      </c>
      <c r="D77" s="98"/>
      <c r="E77" s="98"/>
      <c r="F77" s="99" t="s">
        <v>221</v>
      </c>
      <c r="G77" s="100">
        <f>SUM(H80:H99)</f>
        <v>1399.9830000000002</v>
      </c>
      <c r="H77" s="100"/>
      <c r="I77" s="102"/>
    </row>
    <row r="78" spans="1:12">
      <c r="A78" s="176"/>
      <c r="B78" s="101"/>
      <c r="C78" s="98"/>
      <c r="D78" s="98"/>
      <c r="E78" s="98"/>
      <c r="F78" s="99"/>
      <c r="G78" s="100"/>
      <c r="H78" s="100"/>
      <c r="I78" s="102"/>
    </row>
    <row r="79" spans="1:12">
      <c r="A79" s="176"/>
      <c r="B79" s="101"/>
      <c r="C79" s="98" t="s">
        <v>7</v>
      </c>
      <c r="D79" s="98"/>
      <c r="E79" s="98"/>
      <c r="F79" s="99"/>
      <c r="G79" s="100"/>
      <c r="H79" s="100"/>
      <c r="I79" s="102"/>
    </row>
    <row r="80" spans="1:12">
      <c r="A80" s="176"/>
      <c r="B80" s="101"/>
      <c r="C80" s="182" t="s">
        <v>8</v>
      </c>
      <c r="D80" s="98" t="s">
        <v>9</v>
      </c>
      <c r="E80" s="98">
        <v>6</v>
      </c>
      <c r="F80" s="99">
        <v>6.31</v>
      </c>
      <c r="G80" s="100">
        <f t="shared" ref="G80" si="15">F80*E80</f>
        <v>37.86</v>
      </c>
      <c r="H80" s="100">
        <f>G80*(1+$I$23)</f>
        <v>49.218000000000004</v>
      </c>
      <c r="I80" s="102"/>
    </row>
    <row r="81" spans="1:9">
      <c r="A81" s="176"/>
      <c r="B81" s="101"/>
      <c r="C81" s="98" t="s">
        <v>10</v>
      </c>
      <c r="D81" s="98" t="s">
        <v>9</v>
      </c>
      <c r="E81" s="98">
        <v>6</v>
      </c>
      <c r="F81" s="99">
        <v>8.18</v>
      </c>
      <c r="G81" s="100">
        <f t="shared" ref="G81:G136" si="16">F81*E81</f>
        <v>49.08</v>
      </c>
      <c r="H81" s="100">
        <f t="shared" ref="H81:H136" si="17">G81*(1+$I$23)</f>
        <v>63.804000000000002</v>
      </c>
      <c r="I81" s="102"/>
    </row>
    <row r="82" spans="1:9">
      <c r="A82" s="176"/>
      <c r="B82" s="101"/>
      <c r="C82" s="98" t="s">
        <v>12</v>
      </c>
      <c r="D82" s="98"/>
      <c r="E82" s="98"/>
      <c r="F82" s="99"/>
      <c r="G82" s="100">
        <f t="shared" si="16"/>
        <v>0</v>
      </c>
      <c r="H82" s="100">
        <f t="shared" si="17"/>
        <v>0</v>
      </c>
      <c r="I82" s="102"/>
    </row>
    <row r="83" spans="1:9">
      <c r="A83" s="176"/>
      <c r="B83" s="101"/>
      <c r="C83" s="98" t="s">
        <v>10</v>
      </c>
      <c r="D83" s="98" t="s">
        <v>168</v>
      </c>
      <c r="E83" s="98">
        <v>9</v>
      </c>
      <c r="F83" s="99">
        <v>8.18</v>
      </c>
      <c r="G83" s="100">
        <f t="shared" si="16"/>
        <v>73.62</v>
      </c>
      <c r="H83" s="100">
        <f t="shared" si="17"/>
        <v>95.706000000000003</v>
      </c>
      <c r="I83" s="102"/>
    </row>
    <row r="84" spans="1:9">
      <c r="A84" s="176"/>
      <c r="B84" s="101"/>
      <c r="C84" s="98" t="s">
        <v>142</v>
      </c>
      <c r="D84" s="98"/>
      <c r="E84" s="98"/>
      <c r="F84" s="99"/>
      <c r="G84" s="100">
        <f t="shared" si="16"/>
        <v>0</v>
      </c>
      <c r="H84" s="100">
        <f t="shared" si="17"/>
        <v>0</v>
      </c>
      <c r="I84" s="102"/>
    </row>
    <row r="85" spans="1:9">
      <c r="A85" s="176"/>
      <c r="B85" s="101"/>
      <c r="C85" s="98" t="s">
        <v>143</v>
      </c>
      <c r="D85" s="98" t="s">
        <v>11</v>
      </c>
      <c r="E85" s="98">
        <v>1</v>
      </c>
      <c r="F85" s="99">
        <v>25</v>
      </c>
      <c r="G85" s="100">
        <f t="shared" si="16"/>
        <v>25</v>
      </c>
      <c r="H85" s="100">
        <f t="shared" si="17"/>
        <v>32.5</v>
      </c>
      <c r="I85" s="102"/>
    </row>
    <row r="86" spans="1:9">
      <c r="A86" s="176"/>
      <c r="B86" s="101"/>
      <c r="C86" s="98" t="s">
        <v>16</v>
      </c>
      <c r="D86" s="98"/>
      <c r="E86" s="98"/>
      <c r="F86" s="99"/>
      <c r="G86" s="100">
        <f t="shared" si="16"/>
        <v>0</v>
      </c>
      <c r="H86" s="100">
        <f t="shared" si="17"/>
        <v>0</v>
      </c>
      <c r="I86" s="102"/>
    </row>
    <row r="87" spans="1:9">
      <c r="A87" s="176"/>
      <c r="B87" s="101"/>
      <c r="C87" s="98" t="s">
        <v>17</v>
      </c>
      <c r="D87" s="98" t="s">
        <v>9</v>
      </c>
      <c r="E87" s="98">
        <v>6</v>
      </c>
      <c r="F87" s="99">
        <v>6.31</v>
      </c>
      <c r="G87" s="100">
        <f t="shared" si="16"/>
        <v>37.86</v>
      </c>
      <c r="H87" s="100">
        <f t="shared" si="17"/>
        <v>49.218000000000004</v>
      </c>
      <c r="I87" s="102"/>
    </row>
    <row r="88" spans="1:9">
      <c r="A88" s="176"/>
      <c r="B88" s="101"/>
      <c r="C88" s="98" t="s">
        <v>20</v>
      </c>
      <c r="D88" s="98"/>
      <c r="E88" s="98"/>
      <c r="F88" s="99"/>
      <c r="G88" s="100">
        <f t="shared" si="16"/>
        <v>0</v>
      </c>
      <c r="H88" s="100">
        <f t="shared" si="17"/>
        <v>0</v>
      </c>
      <c r="I88" s="102"/>
    </row>
    <row r="89" spans="1:9">
      <c r="A89" s="176"/>
      <c r="B89" s="101"/>
      <c r="C89" s="98" t="s">
        <v>13</v>
      </c>
      <c r="D89" s="98" t="s">
        <v>1</v>
      </c>
      <c r="E89" s="98">
        <v>4</v>
      </c>
      <c r="F89" s="99">
        <v>12.5</v>
      </c>
      <c r="G89" s="100">
        <f t="shared" si="16"/>
        <v>50</v>
      </c>
      <c r="H89" s="100">
        <f t="shared" si="17"/>
        <v>65</v>
      </c>
      <c r="I89" s="102"/>
    </row>
    <row r="90" spans="1:9">
      <c r="A90" s="176"/>
      <c r="B90" s="101"/>
      <c r="C90" s="98" t="s">
        <v>10</v>
      </c>
      <c r="D90" s="98" t="s">
        <v>169</v>
      </c>
      <c r="E90" s="98">
        <v>23</v>
      </c>
      <c r="F90" s="99">
        <v>9.75</v>
      </c>
      <c r="G90" s="100">
        <f t="shared" si="16"/>
        <v>224.25</v>
      </c>
      <c r="H90" s="100">
        <f t="shared" si="17"/>
        <v>291.52500000000003</v>
      </c>
      <c r="I90" s="102"/>
    </row>
    <row r="91" spans="1:9">
      <c r="A91" s="176"/>
      <c r="B91" s="101"/>
      <c r="C91" s="98" t="s">
        <v>22</v>
      </c>
      <c r="D91" s="98"/>
      <c r="E91" s="98"/>
      <c r="F91" s="99"/>
      <c r="G91" s="100">
        <f t="shared" si="16"/>
        <v>0</v>
      </c>
      <c r="H91" s="100">
        <f t="shared" si="17"/>
        <v>0</v>
      </c>
      <c r="I91" s="102"/>
    </row>
    <row r="92" spans="1:9">
      <c r="A92" s="176"/>
      <c r="B92" s="101"/>
      <c r="C92" s="98" t="s">
        <v>23</v>
      </c>
      <c r="D92" s="98" t="s">
        <v>255</v>
      </c>
      <c r="E92" s="98">
        <v>6</v>
      </c>
      <c r="F92" s="99">
        <v>41.89</v>
      </c>
      <c r="G92" s="100">
        <f t="shared" si="16"/>
        <v>251.34</v>
      </c>
      <c r="H92" s="100">
        <f t="shared" si="17"/>
        <v>326.74200000000002</v>
      </c>
      <c r="I92" s="102"/>
    </row>
    <row r="93" spans="1:9">
      <c r="A93" s="176"/>
      <c r="B93" s="101"/>
      <c r="C93" s="98" t="s">
        <v>8</v>
      </c>
      <c r="D93" s="98" t="s">
        <v>255</v>
      </c>
      <c r="E93" s="98">
        <v>6</v>
      </c>
      <c r="F93" s="99">
        <v>13.51</v>
      </c>
      <c r="G93" s="100">
        <f t="shared" si="16"/>
        <v>81.06</v>
      </c>
      <c r="H93" s="100">
        <f t="shared" si="17"/>
        <v>105.378</v>
      </c>
      <c r="I93" s="102"/>
    </row>
    <row r="94" spans="1:9">
      <c r="A94" s="176"/>
      <c r="B94" s="101"/>
      <c r="C94" s="98" t="s">
        <v>26</v>
      </c>
      <c r="D94" s="98" t="s">
        <v>255</v>
      </c>
      <c r="E94" s="98">
        <v>6</v>
      </c>
      <c r="F94" s="99">
        <v>18.46</v>
      </c>
      <c r="G94" s="100">
        <f t="shared" si="16"/>
        <v>110.76</v>
      </c>
      <c r="H94" s="100">
        <f t="shared" si="17"/>
        <v>143.988</v>
      </c>
      <c r="I94" s="102"/>
    </row>
    <row r="95" spans="1:9">
      <c r="A95" s="176"/>
      <c r="B95" s="101"/>
      <c r="C95" s="98" t="s">
        <v>149</v>
      </c>
      <c r="D95" s="98"/>
      <c r="E95" s="98"/>
      <c r="F95" s="99"/>
      <c r="G95" s="100">
        <f t="shared" si="16"/>
        <v>0</v>
      </c>
      <c r="H95" s="100">
        <f t="shared" si="17"/>
        <v>0</v>
      </c>
      <c r="I95" s="102"/>
    </row>
    <row r="96" spans="1:9">
      <c r="A96" s="176"/>
      <c r="B96" s="101"/>
      <c r="C96" s="98" t="s">
        <v>150</v>
      </c>
      <c r="D96" s="98" t="s">
        <v>11</v>
      </c>
      <c r="E96" s="98">
        <v>1</v>
      </c>
      <c r="F96" s="99">
        <v>30.36</v>
      </c>
      <c r="G96" s="100">
        <f t="shared" si="16"/>
        <v>30.36</v>
      </c>
      <c r="H96" s="100">
        <f t="shared" si="17"/>
        <v>39.468000000000004</v>
      </c>
      <c r="I96" s="102"/>
    </row>
    <row r="97" spans="1:10">
      <c r="A97" s="176"/>
      <c r="B97" s="101"/>
      <c r="C97" s="98" t="s">
        <v>151</v>
      </c>
      <c r="D97" s="98" t="s">
        <v>6</v>
      </c>
      <c r="E97" s="98">
        <v>2</v>
      </c>
      <c r="F97" s="99">
        <v>14.71</v>
      </c>
      <c r="G97" s="100">
        <f t="shared" si="16"/>
        <v>29.42</v>
      </c>
      <c r="H97" s="100">
        <f t="shared" si="17"/>
        <v>38.246000000000002</v>
      </c>
      <c r="I97" s="102"/>
    </row>
    <row r="98" spans="1:10">
      <c r="A98" s="176"/>
      <c r="B98" s="101"/>
      <c r="C98" s="98" t="s">
        <v>30</v>
      </c>
      <c r="D98" s="98"/>
      <c r="E98" s="98"/>
      <c r="F98" s="99"/>
      <c r="G98" s="100">
        <f t="shared" si="16"/>
        <v>0</v>
      </c>
      <c r="H98" s="100">
        <f t="shared" si="17"/>
        <v>0</v>
      </c>
      <c r="I98" s="102"/>
    </row>
    <row r="99" spans="1:10">
      <c r="A99" s="176"/>
      <c r="B99" s="101"/>
      <c r="C99" s="98" t="s">
        <v>31</v>
      </c>
      <c r="D99" s="98" t="s">
        <v>381</v>
      </c>
      <c r="E99" s="98">
        <v>10</v>
      </c>
      <c r="F99" s="99">
        <v>7.63</v>
      </c>
      <c r="G99" s="100">
        <f t="shared" si="16"/>
        <v>76.3</v>
      </c>
      <c r="H99" s="100">
        <f t="shared" si="17"/>
        <v>99.19</v>
      </c>
      <c r="I99" s="102"/>
    </row>
    <row r="100" spans="1:10">
      <c r="A100" s="176"/>
      <c r="B100" s="101"/>
      <c r="C100" s="98"/>
      <c r="D100" s="98"/>
      <c r="E100" s="98"/>
      <c r="F100" s="99"/>
      <c r="G100" s="100"/>
      <c r="H100" s="100"/>
      <c r="I100" s="102"/>
    </row>
    <row r="101" spans="1:10">
      <c r="A101" s="176"/>
      <c r="B101" s="101"/>
      <c r="C101" s="98" t="s">
        <v>246</v>
      </c>
      <c r="D101" s="98"/>
      <c r="E101" s="98"/>
      <c r="F101" s="99" t="s">
        <v>247</v>
      </c>
      <c r="G101" s="100">
        <f>SUM(H103:H136)</f>
        <v>1797.7959999999998</v>
      </c>
      <c r="H101" s="100"/>
      <c r="I101" s="102"/>
    </row>
    <row r="102" spans="1:10">
      <c r="A102" s="176"/>
      <c r="B102" s="101"/>
      <c r="C102" s="98" t="s">
        <v>33</v>
      </c>
      <c r="D102" s="101"/>
      <c r="E102" s="103"/>
      <c r="F102" s="99"/>
      <c r="G102" s="100">
        <f t="shared" si="16"/>
        <v>0</v>
      </c>
      <c r="H102" s="100">
        <f t="shared" si="17"/>
        <v>0</v>
      </c>
      <c r="I102" s="102"/>
    </row>
    <row r="103" spans="1:10" ht="30">
      <c r="A103" s="176"/>
      <c r="B103" s="101">
        <v>86914</v>
      </c>
      <c r="C103" s="104" t="s">
        <v>172</v>
      </c>
      <c r="D103" s="98" t="s">
        <v>6</v>
      </c>
      <c r="E103" s="98">
        <v>2</v>
      </c>
      <c r="F103" s="99">
        <v>28.11</v>
      </c>
      <c r="G103" s="100">
        <f t="shared" si="16"/>
        <v>56.22</v>
      </c>
      <c r="H103" s="100">
        <f t="shared" si="17"/>
        <v>73.085999999999999</v>
      </c>
      <c r="I103" s="102"/>
    </row>
    <row r="104" spans="1:10">
      <c r="A104" s="176"/>
      <c r="B104" s="101"/>
      <c r="C104" s="98" t="s">
        <v>37</v>
      </c>
      <c r="D104" s="98"/>
      <c r="E104" s="98">
        <v>4</v>
      </c>
      <c r="F104" s="99"/>
      <c r="G104" s="100">
        <f t="shared" si="16"/>
        <v>0</v>
      </c>
      <c r="H104" s="100">
        <f t="shared" si="17"/>
        <v>0</v>
      </c>
      <c r="I104" s="102"/>
    </row>
    <row r="105" spans="1:10">
      <c r="A105" s="176"/>
      <c r="B105" s="183">
        <v>94794</v>
      </c>
      <c r="C105" s="184" t="s">
        <v>110</v>
      </c>
      <c r="D105" s="156" t="s">
        <v>173</v>
      </c>
      <c r="E105" s="156">
        <v>2</v>
      </c>
      <c r="F105" s="156">
        <v>112</v>
      </c>
      <c r="G105" s="100">
        <f t="shared" si="16"/>
        <v>224</v>
      </c>
      <c r="H105" s="100">
        <f t="shared" si="17"/>
        <v>291.2</v>
      </c>
      <c r="I105" s="102"/>
    </row>
    <row r="106" spans="1:10">
      <c r="A106" s="176"/>
      <c r="B106" s="183">
        <v>89987</v>
      </c>
      <c r="C106" s="184" t="s">
        <v>32</v>
      </c>
      <c r="D106" s="156" t="s">
        <v>173</v>
      </c>
      <c r="E106" s="156">
        <v>2</v>
      </c>
      <c r="F106" s="156">
        <v>60</v>
      </c>
      <c r="G106" s="100">
        <f t="shared" si="16"/>
        <v>120</v>
      </c>
      <c r="H106" s="100">
        <f t="shared" si="17"/>
        <v>156</v>
      </c>
      <c r="I106" s="102"/>
    </row>
    <row r="107" spans="1:10">
      <c r="A107" s="176"/>
      <c r="B107" s="183"/>
      <c r="C107" s="98" t="s">
        <v>349</v>
      </c>
      <c r="D107" s="156" t="s">
        <v>173</v>
      </c>
      <c r="E107" s="156">
        <v>2</v>
      </c>
      <c r="F107" s="156">
        <v>60</v>
      </c>
      <c r="G107" s="100">
        <f t="shared" ref="G107" si="18">F107*E107</f>
        <v>120</v>
      </c>
      <c r="H107" s="100">
        <f t="shared" ref="H107" si="19">G107*(1+$I$23)</f>
        <v>156</v>
      </c>
      <c r="I107" s="102"/>
    </row>
    <row r="108" spans="1:10">
      <c r="A108" s="176"/>
      <c r="B108" s="183"/>
      <c r="C108" s="184"/>
      <c r="D108" s="156"/>
      <c r="E108" s="156"/>
      <c r="F108" s="156"/>
      <c r="G108" s="100"/>
      <c r="H108" s="100"/>
      <c r="I108" s="102"/>
    </row>
    <row r="109" spans="1:10">
      <c r="A109" s="176"/>
      <c r="B109" s="101"/>
      <c r="C109" s="182" t="s">
        <v>38</v>
      </c>
      <c r="D109" s="98"/>
      <c r="E109" s="98"/>
      <c r="F109" s="99"/>
      <c r="G109" s="100">
        <f t="shared" si="16"/>
        <v>0</v>
      </c>
      <c r="H109" s="100">
        <f t="shared" si="17"/>
        <v>0</v>
      </c>
      <c r="I109" s="185"/>
      <c r="J109" s="10"/>
    </row>
    <row r="110" spans="1:10">
      <c r="A110" s="176"/>
      <c r="B110" s="101"/>
      <c r="C110" s="98" t="s">
        <v>39</v>
      </c>
      <c r="D110" s="98"/>
      <c r="E110" s="98"/>
      <c r="F110" s="99"/>
      <c r="G110" s="100">
        <f t="shared" si="16"/>
        <v>0</v>
      </c>
      <c r="H110" s="100">
        <f t="shared" si="17"/>
        <v>0</v>
      </c>
      <c r="I110" s="185"/>
      <c r="J110" s="10"/>
    </row>
    <row r="111" spans="1:10">
      <c r="A111" s="176"/>
      <c r="B111" s="101">
        <v>89362</v>
      </c>
      <c r="C111" s="186" t="s">
        <v>35</v>
      </c>
      <c r="D111" s="98" t="s">
        <v>1</v>
      </c>
      <c r="E111" s="98">
        <v>4</v>
      </c>
      <c r="F111" s="99">
        <v>7.1</v>
      </c>
      <c r="G111" s="100">
        <f t="shared" si="16"/>
        <v>28.4</v>
      </c>
      <c r="H111" s="100">
        <f t="shared" si="17"/>
        <v>36.92</v>
      </c>
      <c r="I111" s="102"/>
    </row>
    <row r="112" spans="1:10">
      <c r="A112" s="176"/>
      <c r="B112" s="101"/>
      <c r="C112" s="98" t="s">
        <v>40</v>
      </c>
      <c r="D112" s="98"/>
      <c r="E112" s="98"/>
      <c r="F112" s="99"/>
      <c r="G112" s="100">
        <f t="shared" si="16"/>
        <v>0</v>
      </c>
      <c r="H112" s="100">
        <f t="shared" si="17"/>
        <v>0</v>
      </c>
      <c r="I112" s="102"/>
    </row>
    <row r="113" spans="1:9">
      <c r="A113" s="176"/>
      <c r="B113" s="101"/>
      <c r="C113" s="98" t="s">
        <v>365</v>
      </c>
      <c r="D113" s="98"/>
      <c r="E113" s="98"/>
      <c r="F113" s="99"/>
      <c r="G113" s="100">
        <f t="shared" si="16"/>
        <v>0</v>
      </c>
      <c r="H113" s="100">
        <f t="shared" si="17"/>
        <v>0</v>
      </c>
      <c r="I113" s="102"/>
    </row>
    <row r="114" spans="1:9">
      <c r="A114" s="176"/>
      <c r="B114" s="101">
        <v>89429</v>
      </c>
      <c r="C114" s="98" t="s">
        <v>42</v>
      </c>
      <c r="D114" s="98" t="s">
        <v>1</v>
      </c>
      <c r="E114" s="98">
        <v>4</v>
      </c>
      <c r="F114" s="99">
        <v>3.6</v>
      </c>
      <c r="G114" s="100">
        <f t="shared" si="16"/>
        <v>14.4</v>
      </c>
      <c r="H114" s="100">
        <f t="shared" si="17"/>
        <v>18.720000000000002</v>
      </c>
      <c r="I114" s="102"/>
    </row>
    <row r="115" spans="1:9">
      <c r="A115" s="176"/>
      <c r="B115" s="101">
        <v>89436</v>
      </c>
      <c r="C115" s="98" t="s">
        <v>105</v>
      </c>
      <c r="D115" s="98" t="s">
        <v>1</v>
      </c>
      <c r="E115" s="98">
        <v>4</v>
      </c>
      <c r="F115" s="99">
        <v>5</v>
      </c>
      <c r="G115" s="100">
        <f t="shared" si="16"/>
        <v>20</v>
      </c>
      <c r="H115" s="100">
        <f t="shared" si="17"/>
        <v>26</v>
      </c>
      <c r="I115" s="102"/>
    </row>
    <row r="116" spans="1:9">
      <c r="A116" s="176"/>
      <c r="B116" s="101"/>
      <c r="C116" s="98" t="s">
        <v>125</v>
      </c>
      <c r="D116" s="98"/>
      <c r="E116" s="98"/>
      <c r="F116" s="99"/>
      <c r="G116" s="100">
        <f t="shared" si="16"/>
        <v>0</v>
      </c>
      <c r="H116" s="100">
        <f t="shared" si="17"/>
        <v>0</v>
      </c>
      <c r="I116" s="102"/>
    </row>
    <row r="117" spans="1:9">
      <c r="A117" s="176"/>
      <c r="B117" s="101">
        <v>90375</v>
      </c>
      <c r="C117" s="98" t="s">
        <v>107</v>
      </c>
      <c r="D117" s="98" t="s">
        <v>6</v>
      </c>
      <c r="E117" s="98">
        <v>2</v>
      </c>
      <c r="F117" s="99">
        <v>8</v>
      </c>
      <c r="G117" s="100">
        <f t="shared" si="16"/>
        <v>16</v>
      </c>
      <c r="H117" s="100">
        <f t="shared" si="17"/>
        <v>20.8</v>
      </c>
      <c r="I117" s="102"/>
    </row>
    <row r="118" spans="1:9">
      <c r="A118" s="176"/>
      <c r="B118" s="101"/>
      <c r="C118" s="98" t="s">
        <v>43</v>
      </c>
      <c r="D118" s="98"/>
      <c r="E118" s="98"/>
      <c r="F118" s="99"/>
      <c r="G118" s="100">
        <f t="shared" si="16"/>
        <v>0</v>
      </c>
      <c r="H118" s="100">
        <f t="shared" si="17"/>
        <v>0</v>
      </c>
      <c r="I118" s="102"/>
    </row>
    <row r="119" spans="1:9">
      <c r="A119" s="176"/>
      <c r="B119" s="101">
        <v>89408</v>
      </c>
      <c r="C119" s="98" t="s">
        <v>44</v>
      </c>
      <c r="D119" s="98" t="s">
        <v>19</v>
      </c>
      <c r="E119" s="98">
        <v>8</v>
      </c>
      <c r="F119" s="99">
        <v>5</v>
      </c>
      <c r="G119" s="100">
        <f t="shared" si="16"/>
        <v>40</v>
      </c>
      <c r="H119" s="100">
        <f t="shared" si="17"/>
        <v>52</v>
      </c>
      <c r="I119" s="102"/>
    </row>
    <row r="120" spans="1:9">
      <c r="A120" s="176"/>
      <c r="B120" s="101">
        <v>94651</v>
      </c>
      <c r="C120" s="98" t="s">
        <v>10</v>
      </c>
      <c r="D120" s="98" t="s">
        <v>6</v>
      </c>
      <c r="E120" s="98">
        <v>2</v>
      </c>
      <c r="F120" s="99">
        <v>10</v>
      </c>
      <c r="G120" s="100">
        <f t="shared" si="16"/>
        <v>20</v>
      </c>
      <c r="H120" s="100">
        <f t="shared" si="17"/>
        <v>26</v>
      </c>
      <c r="I120" s="102"/>
    </row>
    <row r="121" spans="1:9">
      <c r="A121" s="176"/>
      <c r="B121" s="101"/>
      <c r="C121" s="98" t="s">
        <v>46</v>
      </c>
      <c r="D121" s="98"/>
      <c r="E121" s="98"/>
      <c r="F121" s="99"/>
      <c r="G121" s="100">
        <f t="shared" si="16"/>
        <v>0</v>
      </c>
      <c r="H121" s="100">
        <f t="shared" si="17"/>
        <v>0</v>
      </c>
      <c r="I121" s="102"/>
    </row>
    <row r="122" spans="1:9">
      <c r="A122" s="176"/>
      <c r="B122" s="101"/>
      <c r="C122" s="98" t="s">
        <v>44</v>
      </c>
      <c r="D122" s="98" t="s">
        <v>170</v>
      </c>
      <c r="E122" s="98">
        <v>36</v>
      </c>
      <c r="F122" s="99">
        <v>7.45</v>
      </c>
      <c r="G122" s="100">
        <f t="shared" si="16"/>
        <v>268.2</v>
      </c>
      <c r="H122" s="100">
        <f t="shared" si="17"/>
        <v>348.66</v>
      </c>
      <c r="I122" s="102"/>
    </row>
    <row r="123" spans="1:9">
      <c r="A123" s="176"/>
      <c r="B123" s="101"/>
      <c r="C123" s="98" t="s">
        <v>10</v>
      </c>
      <c r="D123" s="98" t="s">
        <v>171</v>
      </c>
      <c r="E123" s="98">
        <v>6</v>
      </c>
      <c r="F123" s="99">
        <v>16.5</v>
      </c>
      <c r="G123" s="100">
        <f t="shared" si="16"/>
        <v>99</v>
      </c>
      <c r="H123" s="100">
        <f t="shared" si="17"/>
        <v>128.70000000000002</v>
      </c>
      <c r="I123" s="102"/>
    </row>
    <row r="124" spans="1:9">
      <c r="A124" s="176"/>
      <c r="B124" s="101"/>
      <c r="C124" s="98" t="s">
        <v>47</v>
      </c>
      <c r="D124" s="98"/>
      <c r="E124" s="98"/>
      <c r="F124" s="99"/>
      <c r="G124" s="100">
        <f t="shared" si="16"/>
        <v>0</v>
      </c>
      <c r="H124" s="100">
        <f t="shared" si="17"/>
        <v>0</v>
      </c>
      <c r="I124" s="102"/>
    </row>
    <row r="125" spans="1:9">
      <c r="A125" s="176"/>
      <c r="B125" s="101">
        <v>89869</v>
      </c>
      <c r="C125" s="98" t="s">
        <v>44</v>
      </c>
      <c r="D125" s="98" t="s">
        <v>19</v>
      </c>
      <c r="E125" s="98">
        <v>8</v>
      </c>
      <c r="F125" s="99">
        <v>6.3</v>
      </c>
      <c r="G125" s="100">
        <f t="shared" si="16"/>
        <v>50.4</v>
      </c>
      <c r="H125" s="100">
        <f t="shared" si="17"/>
        <v>65.52</v>
      </c>
      <c r="I125" s="102"/>
    </row>
    <row r="126" spans="1:9">
      <c r="A126" s="176"/>
      <c r="B126" s="101"/>
      <c r="C126" s="98" t="s">
        <v>106</v>
      </c>
      <c r="D126" s="98"/>
      <c r="E126" s="98"/>
      <c r="F126" s="99"/>
      <c r="G126" s="100">
        <f t="shared" si="16"/>
        <v>0</v>
      </c>
      <c r="H126" s="100">
        <f t="shared" si="17"/>
        <v>0</v>
      </c>
      <c r="I126" s="102"/>
    </row>
    <row r="127" spans="1:9">
      <c r="A127" s="176"/>
      <c r="B127" s="101">
        <v>94695</v>
      </c>
      <c r="C127" s="98" t="s">
        <v>107</v>
      </c>
      <c r="D127" s="98" t="s">
        <v>1</v>
      </c>
      <c r="E127" s="98">
        <v>4</v>
      </c>
      <c r="F127" s="99">
        <v>24</v>
      </c>
      <c r="G127" s="100">
        <f t="shared" si="16"/>
        <v>96</v>
      </c>
      <c r="H127" s="100">
        <f t="shared" si="17"/>
        <v>124.80000000000001</v>
      </c>
      <c r="I127" s="102"/>
    </row>
    <row r="128" spans="1:9">
      <c r="A128" s="176"/>
      <c r="B128" s="101"/>
      <c r="C128" s="98" t="s">
        <v>48</v>
      </c>
      <c r="D128" s="98"/>
      <c r="E128" s="98"/>
      <c r="F128" s="99"/>
      <c r="G128" s="100">
        <f t="shared" si="16"/>
        <v>0</v>
      </c>
      <c r="H128" s="100">
        <f t="shared" si="17"/>
        <v>0</v>
      </c>
      <c r="I128" s="102"/>
    </row>
    <row r="129" spans="1:9">
      <c r="A129" s="176"/>
      <c r="B129" s="101"/>
      <c r="C129" s="98" t="s">
        <v>49</v>
      </c>
      <c r="D129" s="98"/>
      <c r="E129" s="98"/>
      <c r="F129" s="99"/>
      <c r="G129" s="100">
        <f t="shared" si="16"/>
        <v>0</v>
      </c>
      <c r="H129" s="100">
        <f t="shared" si="17"/>
        <v>0</v>
      </c>
      <c r="I129" s="102"/>
    </row>
    <row r="130" spans="1:9">
      <c r="A130" s="176"/>
      <c r="B130" s="101">
        <v>89366</v>
      </c>
      <c r="C130" s="98" t="s">
        <v>42</v>
      </c>
      <c r="D130" s="98" t="s">
        <v>19</v>
      </c>
      <c r="E130" s="98">
        <v>8</v>
      </c>
      <c r="F130" s="99">
        <v>12.63</v>
      </c>
      <c r="G130" s="100">
        <f t="shared" si="16"/>
        <v>101.04</v>
      </c>
      <c r="H130" s="100">
        <f t="shared" si="17"/>
        <v>131.352</v>
      </c>
      <c r="I130" s="102"/>
    </row>
    <row r="131" spans="1:9">
      <c r="A131" s="176"/>
      <c r="B131" s="101"/>
      <c r="C131" s="98" t="s">
        <v>50</v>
      </c>
      <c r="D131" s="98"/>
      <c r="E131" s="98"/>
      <c r="F131" s="99"/>
      <c r="G131" s="100">
        <f t="shared" si="16"/>
        <v>0</v>
      </c>
      <c r="H131" s="100">
        <f t="shared" si="17"/>
        <v>0</v>
      </c>
      <c r="I131" s="102"/>
    </row>
    <row r="132" spans="1:9">
      <c r="A132" s="176"/>
      <c r="B132" s="101"/>
      <c r="C132" s="98" t="s">
        <v>51</v>
      </c>
      <c r="D132" s="98" t="s">
        <v>6</v>
      </c>
      <c r="E132" s="98">
        <v>2</v>
      </c>
      <c r="F132" s="99">
        <v>12.63</v>
      </c>
      <c r="G132" s="100">
        <f t="shared" si="16"/>
        <v>25.26</v>
      </c>
      <c r="H132" s="100">
        <f t="shared" si="17"/>
        <v>32.838000000000001</v>
      </c>
      <c r="I132" s="102"/>
    </row>
    <row r="133" spans="1:9">
      <c r="A133" s="176"/>
      <c r="B133" s="101"/>
      <c r="C133" s="98" t="s">
        <v>155</v>
      </c>
      <c r="D133" s="98"/>
      <c r="E133" s="98"/>
      <c r="F133" s="99"/>
      <c r="G133" s="100">
        <f t="shared" si="16"/>
        <v>0</v>
      </c>
      <c r="H133" s="100">
        <f t="shared" si="17"/>
        <v>0</v>
      </c>
      <c r="I133" s="102"/>
    </row>
    <row r="134" spans="1:9">
      <c r="A134" s="176"/>
      <c r="B134" s="101">
        <v>89373</v>
      </c>
      <c r="C134" s="98" t="s">
        <v>35</v>
      </c>
      <c r="D134" s="98" t="s">
        <v>6</v>
      </c>
      <c r="E134" s="98">
        <v>2</v>
      </c>
      <c r="F134" s="99">
        <v>6</v>
      </c>
      <c r="G134" s="100">
        <f t="shared" si="16"/>
        <v>12</v>
      </c>
      <c r="H134" s="100">
        <f t="shared" si="17"/>
        <v>15.600000000000001</v>
      </c>
      <c r="I134" s="102"/>
    </row>
    <row r="135" spans="1:9">
      <c r="A135" s="176"/>
      <c r="B135" s="101"/>
      <c r="C135" s="98" t="s">
        <v>52</v>
      </c>
      <c r="D135" s="98"/>
      <c r="E135" s="98"/>
      <c r="F135" s="99"/>
      <c r="G135" s="100">
        <f t="shared" si="16"/>
        <v>0</v>
      </c>
      <c r="H135" s="100">
        <f t="shared" si="17"/>
        <v>0</v>
      </c>
      <c r="I135" s="102"/>
    </row>
    <row r="136" spans="1:9">
      <c r="A136" s="176"/>
      <c r="B136" s="101">
        <v>90374</v>
      </c>
      <c r="C136" s="98" t="s">
        <v>53</v>
      </c>
      <c r="D136" s="98" t="s">
        <v>1</v>
      </c>
      <c r="E136" s="98">
        <v>4</v>
      </c>
      <c r="F136" s="99">
        <v>18</v>
      </c>
      <c r="G136" s="100">
        <f t="shared" si="16"/>
        <v>72</v>
      </c>
      <c r="H136" s="100">
        <f t="shared" si="17"/>
        <v>93.600000000000009</v>
      </c>
      <c r="I136" s="102"/>
    </row>
    <row r="137" spans="1:9">
      <c r="A137" s="176"/>
      <c r="B137" s="101"/>
      <c r="C137" s="98"/>
      <c r="D137" s="98"/>
      <c r="E137" s="98"/>
      <c r="F137" s="99"/>
      <c r="G137" s="100"/>
      <c r="H137" s="100"/>
      <c r="I137" s="102"/>
    </row>
    <row r="138" spans="1:9">
      <c r="A138" s="176"/>
      <c r="B138" s="101"/>
      <c r="C138" s="98"/>
      <c r="D138" s="98"/>
      <c r="E138" s="98"/>
      <c r="F138" s="99"/>
      <c r="G138" s="99"/>
      <c r="H138" s="99"/>
      <c r="I138" s="102"/>
    </row>
    <row r="139" spans="1:9">
      <c r="A139" s="176"/>
      <c r="B139" s="101"/>
      <c r="C139" s="98" t="s">
        <v>257</v>
      </c>
      <c r="D139" s="101"/>
      <c r="E139" s="98"/>
      <c r="F139" s="99"/>
      <c r="G139" s="99">
        <f>SUM(H140:H141)</f>
        <v>734.5</v>
      </c>
      <c r="H139" s="99"/>
      <c r="I139" s="102"/>
    </row>
    <row r="140" spans="1:9" ht="30">
      <c r="A140" s="176"/>
      <c r="B140" s="98" t="s">
        <v>185</v>
      </c>
      <c r="C140" s="104" t="s">
        <v>186</v>
      </c>
      <c r="D140" s="101" t="s">
        <v>345</v>
      </c>
      <c r="E140" s="103">
        <v>3</v>
      </c>
      <c r="F140" s="100">
        <v>75</v>
      </c>
      <c r="G140" s="100">
        <f t="shared" ref="G140:G141" si="20">F140*E140</f>
        <v>225</v>
      </c>
      <c r="H140" s="100">
        <f t="shared" ref="H140:H141" si="21">G140*(1+$I$23)</f>
        <v>292.5</v>
      </c>
      <c r="I140" s="102"/>
    </row>
    <row r="141" spans="1:9">
      <c r="A141" s="177"/>
      <c r="B141" s="107"/>
      <c r="C141" s="106" t="s">
        <v>356</v>
      </c>
      <c r="D141" s="107" t="s">
        <v>187</v>
      </c>
      <c r="E141" s="108">
        <v>2</v>
      </c>
      <c r="F141" s="109">
        <v>170</v>
      </c>
      <c r="G141" s="100">
        <f t="shared" si="20"/>
        <v>340</v>
      </c>
      <c r="H141" s="100">
        <f t="shared" si="21"/>
        <v>442</v>
      </c>
      <c r="I141" s="110"/>
    </row>
    <row r="142" spans="1:9">
      <c r="A142" s="351"/>
      <c r="B142" s="16"/>
      <c r="C142" s="19"/>
      <c r="D142" s="16"/>
      <c r="E142" s="17"/>
      <c r="F142" s="18"/>
      <c r="G142" s="18"/>
      <c r="H142" s="18"/>
      <c r="I142" s="391"/>
    </row>
    <row r="143" spans="1:9">
      <c r="A143" s="351"/>
      <c r="B143" s="16"/>
      <c r="C143" s="19" t="s">
        <v>350</v>
      </c>
      <c r="D143" s="16" t="s">
        <v>351</v>
      </c>
      <c r="E143" s="17" t="s">
        <v>352</v>
      </c>
      <c r="F143" s="18" t="s">
        <v>353</v>
      </c>
      <c r="G143" s="18"/>
      <c r="H143" s="18"/>
      <c r="I143" s="391"/>
    </row>
    <row r="144" spans="1:9">
      <c r="A144" s="351"/>
      <c r="B144" s="16"/>
      <c r="C144" s="19"/>
      <c r="D144" s="16">
        <v>0.75</v>
      </c>
      <c r="E144" s="17">
        <v>2.2000000000000002</v>
      </c>
      <c r="F144" s="18">
        <f>E144*D144</f>
        <v>1.6500000000000001</v>
      </c>
      <c r="G144" s="18"/>
      <c r="H144" s="18"/>
      <c r="I144" s="391"/>
    </row>
    <row r="145" spans="1:9">
      <c r="A145" s="351"/>
      <c r="B145" s="16"/>
      <c r="C145" s="19"/>
      <c r="D145" s="16">
        <v>0.05</v>
      </c>
      <c r="E145" s="17">
        <v>2.2000000000000002</v>
      </c>
      <c r="F145" s="18">
        <f t="shared" ref="F145:F153" si="22">E145*D145</f>
        <v>0.11000000000000001</v>
      </c>
      <c r="G145" s="18"/>
      <c r="H145" s="18"/>
      <c r="I145" s="391"/>
    </row>
    <row r="146" spans="1:9">
      <c r="A146" s="351"/>
      <c r="B146" s="16"/>
      <c r="C146" s="19"/>
      <c r="D146" s="16">
        <v>0.6</v>
      </c>
      <c r="E146" s="17">
        <v>0.6</v>
      </c>
      <c r="F146" s="18">
        <f t="shared" si="22"/>
        <v>0.36</v>
      </c>
      <c r="G146" s="18"/>
      <c r="H146" s="18"/>
      <c r="I146" s="391"/>
    </row>
    <row r="147" spans="1:9">
      <c r="A147" s="351"/>
      <c r="B147" s="16"/>
      <c r="C147" s="19"/>
      <c r="D147" s="16">
        <v>0.6</v>
      </c>
      <c r="E147" s="17">
        <v>0.6</v>
      </c>
      <c r="F147" s="18">
        <f t="shared" si="22"/>
        <v>0.36</v>
      </c>
      <c r="G147" s="18"/>
      <c r="H147" s="18"/>
      <c r="I147" s="391"/>
    </row>
    <row r="148" spans="1:9">
      <c r="A148" s="351"/>
      <c r="B148" s="16"/>
      <c r="C148" s="19"/>
      <c r="D148" s="16">
        <v>1.1000000000000001</v>
      </c>
      <c r="E148" s="17">
        <v>2.2000000000000002</v>
      </c>
      <c r="F148" s="18">
        <f t="shared" si="22"/>
        <v>2.4200000000000004</v>
      </c>
      <c r="G148" s="18"/>
      <c r="H148" s="18"/>
      <c r="I148" s="391"/>
    </row>
    <row r="149" spans="1:9">
      <c r="A149" s="351"/>
      <c r="B149" s="16"/>
      <c r="C149" s="19"/>
      <c r="D149" s="16">
        <v>1.1499999999999999</v>
      </c>
      <c r="E149" s="17">
        <v>2.2000000000000002</v>
      </c>
      <c r="F149" s="18">
        <f t="shared" si="22"/>
        <v>2.5299999999999998</v>
      </c>
      <c r="G149" s="18"/>
      <c r="H149" s="18"/>
      <c r="I149" s="391"/>
    </row>
    <row r="150" spans="1:9">
      <c r="A150" s="351"/>
      <c r="B150" s="16"/>
      <c r="C150" s="19"/>
      <c r="D150" s="16">
        <v>0.75</v>
      </c>
      <c r="E150" s="17">
        <v>2.2000000000000002</v>
      </c>
      <c r="F150" s="18">
        <f t="shared" si="22"/>
        <v>1.6500000000000001</v>
      </c>
      <c r="G150" s="18"/>
      <c r="H150" s="18"/>
      <c r="I150" s="391"/>
    </row>
    <row r="151" spans="1:9">
      <c r="A151" s="351"/>
      <c r="B151" s="16"/>
      <c r="C151" s="19"/>
      <c r="D151" s="16">
        <v>0.05</v>
      </c>
      <c r="E151" s="17">
        <v>2.2000000000000002</v>
      </c>
      <c r="F151" s="18">
        <f t="shared" si="22"/>
        <v>0.11000000000000001</v>
      </c>
      <c r="G151" s="18"/>
      <c r="H151" s="18"/>
      <c r="I151" s="391"/>
    </row>
    <row r="152" spans="1:9">
      <c r="A152" s="351"/>
      <c r="B152" s="16"/>
      <c r="C152" s="19"/>
      <c r="D152" s="16">
        <v>0.35</v>
      </c>
      <c r="E152" s="17">
        <v>2.2000000000000002</v>
      </c>
      <c r="F152" s="18">
        <f t="shared" si="22"/>
        <v>0.77</v>
      </c>
      <c r="G152" s="18"/>
      <c r="H152" s="18"/>
      <c r="I152" s="391"/>
    </row>
    <row r="153" spans="1:9">
      <c r="A153" s="351"/>
      <c r="B153" s="16"/>
      <c r="C153" s="19"/>
      <c r="D153" s="16">
        <v>2.6</v>
      </c>
      <c r="E153" s="17">
        <v>2.2000000000000002</v>
      </c>
      <c r="F153" s="18">
        <f t="shared" si="22"/>
        <v>5.7200000000000006</v>
      </c>
      <c r="G153" s="18"/>
      <c r="H153" s="18"/>
      <c r="I153" s="391"/>
    </row>
    <row r="154" spans="1:9">
      <c r="A154" s="351"/>
      <c r="B154" s="16"/>
      <c r="C154" s="19"/>
      <c r="D154" s="16"/>
      <c r="E154" s="17"/>
      <c r="F154" s="18">
        <f>SUM(F144:F153)</f>
        <v>15.68</v>
      </c>
      <c r="G154" s="18"/>
      <c r="H154" s="18"/>
      <c r="I154" s="391"/>
    </row>
    <row r="155" spans="1:9">
      <c r="A155" s="352"/>
      <c r="B155" s="86"/>
      <c r="C155" s="85"/>
      <c r="D155" s="86"/>
      <c r="E155" s="87"/>
      <c r="F155" s="88">
        <f>F154*2</f>
        <v>31.36</v>
      </c>
      <c r="G155" s="88"/>
      <c r="H155" s="88"/>
      <c r="I155" s="411"/>
    </row>
  </sheetData>
  <mergeCells count="6">
    <mergeCell ref="B2:I2"/>
    <mergeCell ref="B3:I3"/>
    <mergeCell ref="B4:I4"/>
    <mergeCell ref="G26:H26"/>
    <mergeCell ref="C75:H75"/>
    <mergeCell ref="B5:I5"/>
  </mergeCells>
  <printOptions gridLines="1"/>
  <pageMargins left="0.51181102362204722" right="0.51181102362204722" top="0.78740157480314965" bottom="0.78740157480314965" header="0.31496062992125984" footer="0.31496062992125984"/>
  <pageSetup paperSize="9" scale="85" orientation="landscape" horizontalDpi="300" verticalDpi="300" r:id="rId1"/>
  <headerFooter>
    <oddHeader>&amp;Lwc ccp campus&amp;CMASCULINO</oddHeader>
    <oddFooter>&amp;L&amp;8Referência SINAPI: DEZEMBRO de 2016 - Vigência: FEVEREIRO de 2017&amp;C&amp;F&amp;R&amp;P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6"/>
  <sheetViews>
    <sheetView topLeftCell="A58" workbookViewId="0">
      <selection activeCell="K74" sqref="K74"/>
    </sheetView>
  </sheetViews>
  <sheetFormatPr defaultRowHeight="15"/>
  <cols>
    <col min="1" max="1" width="9.140625" style="1"/>
    <col min="2" max="2" width="9.140625" style="7"/>
    <col min="3" max="3" width="68.28515625" customWidth="1"/>
    <col min="4" max="4" width="9.140625" style="7"/>
    <col min="5" max="5" width="9.140625" style="8"/>
    <col min="6" max="6" width="9.5703125" style="4" bestFit="1" customWidth="1"/>
    <col min="7" max="8" width="12.140625" style="4" bestFit="1" customWidth="1"/>
    <col min="9" max="9" width="13.28515625" style="3" bestFit="1" customWidth="1"/>
    <col min="10" max="10" width="14" style="19" customWidth="1"/>
    <col min="11" max="11" width="25.85546875" customWidth="1"/>
    <col min="14" max="14" width="13.7109375" customWidth="1"/>
  </cols>
  <sheetData>
    <row r="1" spans="1:20" ht="15.75">
      <c r="A1" s="350"/>
      <c r="B1" s="346"/>
      <c r="C1" s="453" t="s">
        <v>273</v>
      </c>
      <c r="D1" s="453"/>
      <c r="E1" s="453"/>
      <c r="F1" s="453"/>
      <c r="G1" s="453"/>
      <c r="H1" s="453"/>
      <c r="I1" s="454"/>
      <c r="J1" s="377"/>
    </row>
    <row r="2" spans="1:20">
      <c r="A2" s="351"/>
      <c r="B2" s="16"/>
      <c r="C2" s="455" t="s">
        <v>362</v>
      </c>
      <c r="D2" s="455"/>
      <c r="E2" s="455"/>
      <c r="F2" s="455"/>
      <c r="G2" s="455"/>
      <c r="H2" s="455"/>
      <c r="I2" s="456"/>
      <c r="J2" s="378"/>
    </row>
    <row r="3" spans="1:20">
      <c r="A3" s="351"/>
      <c r="B3" s="16"/>
      <c r="C3" s="457" t="s">
        <v>292</v>
      </c>
      <c r="D3" s="457"/>
      <c r="E3" s="457"/>
      <c r="F3" s="457"/>
      <c r="G3" s="457"/>
      <c r="H3" s="457"/>
      <c r="I3" s="458"/>
      <c r="J3" s="380"/>
    </row>
    <row r="4" spans="1:20">
      <c r="A4" s="351"/>
      <c r="B4" s="16"/>
      <c r="C4" s="19"/>
      <c r="D4" s="16"/>
      <c r="E4" s="17"/>
      <c r="F4" s="18"/>
      <c r="G4" s="18"/>
      <c r="H4" s="18"/>
      <c r="I4" s="81"/>
    </row>
    <row r="5" spans="1:20">
      <c r="A5" s="351"/>
      <c r="B5" s="16"/>
      <c r="C5" s="319" t="s">
        <v>374</v>
      </c>
      <c r="D5" s="16"/>
      <c r="E5" s="17"/>
      <c r="F5" s="18"/>
      <c r="G5" s="18"/>
      <c r="H5" s="18"/>
      <c r="I5" s="81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0">
      <c r="A6" s="351"/>
      <c r="B6" s="16"/>
      <c r="C6" s="39" t="s">
        <v>236</v>
      </c>
      <c r="D6" s="16"/>
      <c r="E6" s="17"/>
      <c r="F6" s="18"/>
      <c r="G6" s="18"/>
      <c r="H6" s="18"/>
      <c r="I6" s="81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>
      <c r="A7" s="351"/>
      <c r="B7" s="16"/>
      <c r="C7" s="39" t="s">
        <v>237</v>
      </c>
      <c r="D7" s="16"/>
      <c r="E7" s="17"/>
      <c r="F7" s="18"/>
      <c r="G7" s="18"/>
      <c r="H7" s="18"/>
      <c r="I7" s="81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>
      <c r="A8" s="351"/>
      <c r="B8" s="16"/>
      <c r="C8" s="39" t="s">
        <v>209</v>
      </c>
      <c r="D8" s="16"/>
      <c r="E8" s="17"/>
      <c r="F8" s="18"/>
      <c r="G8" s="18"/>
      <c r="H8" s="18"/>
      <c r="I8" s="81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>
      <c r="A9" s="351"/>
      <c r="B9" s="16"/>
      <c r="C9" s="39" t="s">
        <v>238</v>
      </c>
      <c r="D9" s="16"/>
      <c r="E9" s="17"/>
      <c r="F9" s="18"/>
      <c r="G9" s="18"/>
      <c r="H9" s="18"/>
      <c r="I9" s="81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>
      <c r="A10" s="351"/>
      <c r="B10" s="16"/>
      <c r="C10" s="39"/>
      <c r="D10" s="16"/>
      <c r="E10" s="17"/>
      <c r="F10" s="18"/>
      <c r="G10" s="18"/>
      <c r="H10" s="18"/>
      <c r="I10" s="81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>
      <c r="A11" s="351"/>
      <c r="B11" s="16"/>
      <c r="C11" s="39" t="s">
        <v>241</v>
      </c>
      <c r="D11" s="16"/>
      <c r="E11" s="17"/>
      <c r="F11" s="18"/>
      <c r="G11" s="18"/>
      <c r="H11" s="18"/>
      <c r="I11" s="81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>
      <c r="A12" s="351"/>
      <c r="B12" s="16"/>
      <c r="C12" s="39" t="s">
        <v>242</v>
      </c>
      <c r="D12" s="16"/>
      <c r="E12" s="17"/>
      <c r="F12" s="18"/>
      <c r="G12" s="18"/>
      <c r="H12" s="18"/>
      <c r="I12" s="81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0">
      <c r="A13" s="351"/>
      <c r="B13" s="16"/>
      <c r="C13" s="39" t="s">
        <v>216</v>
      </c>
      <c r="D13" s="16"/>
      <c r="E13" s="17"/>
      <c r="F13" s="18"/>
      <c r="G13" s="18"/>
      <c r="H13" s="18"/>
      <c r="I13" s="81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0">
      <c r="A14" s="351"/>
      <c r="B14" s="16"/>
      <c r="C14" s="39" t="s">
        <v>211</v>
      </c>
      <c r="D14" s="16"/>
      <c r="E14" s="17"/>
      <c r="F14" s="18"/>
      <c r="G14" s="18"/>
      <c r="H14" s="18"/>
      <c r="I14" s="81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1:20">
      <c r="A15" s="351"/>
      <c r="B15" s="16"/>
      <c r="C15" s="39" t="s">
        <v>212</v>
      </c>
      <c r="D15" s="16"/>
      <c r="E15" s="17"/>
      <c r="F15" s="18"/>
      <c r="G15" s="18"/>
      <c r="H15" s="18"/>
      <c r="I15" s="81"/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1:20">
      <c r="A16" s="351"/>
      <c r="B16" s="16"/>
      <c r="C16" s="39" t="s">
        <v>358</v>
      </c>
      <c r="D16" s="16"/>
      <c r="E16" s="17"/>
      <c r="F16" s="18"/>
      <c r="G16" s="18"/>
      <c r="H16" s="18"/>
      <c r="I16" s="81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0">
      <c r="A17" s="351"/>
      <c r="B17" s="16"/>
      <c r="C17" s="39" t="s">
        <v>359</v>
      </c>
      <c r="D17" s="16"/>
      <c r="E17" s="17"/>
      <c r="F17" s="18"/>
      <c r="G17" s="18"/>
      <c r="H17" s="18"/>
      <c r="I17" s="81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>
      <c r="A18" s="78" t="s">
        <v>102</v>
      </c>
      <c r="B18" s="16"/>
      <c r="C18" s="54" t="s">
        <v>243</v>
      </c>
      <c r="D18" s="16"/>
      <c r="E18" s="17"/>
      <c r="F18" s="18"/>
      <c r="G18" s="18"/>
      <c r="H18" s="18"/>
      <c r="I18" s="81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>
      <c r="A19" s="351"/>
      <c r="B19" s="412"/>
      <c r="C19" s="173"/>
      <c r="D19" s="172"/>
      <c r="E19" s="174"/>
      <c r="F19" s="175"/>
      <c r="G19" s="175"/>
      <c r="H19" s="175" t="s">
        <v>65</v>
      </c>
      <c r="I19" s="419">
        <v>0.3</v>
      </c>
      <c r="J19" s="258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>
      <c r="A20" s="351"/>
      <c r="B20" s="413"/>
      <c r="C20" s="98"/>
      <c r="D20" s="101"/>
      <c r="E20" s="103"/>
      <c r="F20" s="99"/>
      <c r="G20" s="189" t="s">
        <v>101</v>
      </c>
      <c r="H20" s="189"/>
      <c r="I20" s="420">
        <f>SUM(I24:I66)</f>
        <v>52855.945999999996</v>
      </c>
      <c r="J20" s="416"/>
      <c r="K20" s="381"/>
      <c r="L20" s="19"/>
      <c r="M20" s="19"/>
      <c r="N20" s="19"/>
      <c r="O20" s="19"/>
      <c r="P20" s="19"/>
      <c r="Q20" s="19"/>
      <c r="R20" s="19"/>
      <c r="S20" s="19"/>
      <c r="T20" s="19"/>
    </row>
    <row r="21" spans="1:20">
      <c r="A21" s="351"/>
      <c r="B21" s="105"/>
      <c r="C21" s="106"/>
      <c r="D21" s="107"/>
      <c r="E21" s="108"/>
      <c r="F21" s="109"/>
      <c r="G21" s="109"/>
      <c r="H21" s="109"/>
      <c r="I21" s="421"/>
      <c r="J21" s="417"/>
      <c r="K21" s="382"/>
      <c r="L21" s="19"/>
      <c r="M21" s="19"/>
      <c r="N21" s="19"/>
      <c r="O21" s="19"/>
      <c r="P21" s="19"/>
      <c r="Q21" s="19"/>
      <c r="R21" s="19"/>
      <c r="S21" s="19"/>
      <c r="T21" s="19"/>
    </row>
    <row r="22" spans="1:20">
      <c r="A22" s="351"/>
      <c r="B22" s="412"/>
      <c r="C22" s="173"/>
      <c r="D22" s="172"/>
      <c r="E22" s="174"/>
      <c r="F22" s="175"/>
      <c r="G22" s="459" t="s">
        <v>60</v>
      </c>
      <c r="H22" s="459"/>
      <c r="I22" s="422" t="s">
        <v>61</v>
      </c>
      <c r="J22" s="418"/>
      <c r="K22" s="381"/>
      <c r="L22" s="19"/>
      <c r="M22" s="19"/>
      <c r="N22" s="19"/>
      <c r="O22" s="19"/>
      <c r="P22" s="19"/>
      <c r="Q22" s="19"/>
      <c r="R22" s="19"/>
      <c r="S22" s="19"/>
      <c r="T22" s="19"/>
    </row>
    <row r="23" spans="1:20">
      <c r="A23" s="351" t="s">
        <v>54</v>
      </c>
      <c r="B23" s="414" t="s">
        <v>55</v>
      </c>
      <c r="C23" s="354" t="s">
        <v>56</v>
      </c>
      <c r="D23" s="339" t="s">
        <v>82</v>
      </c>
      <c r="E23" s="341" t="s">
        <v>83</v>
      </c>
      <c r="F23" s="342" t="s">
        <v>57</v>
      </c>
      <c r="G23" s="342" t="s">
        <v>58</v>
      </c>
      <c r="H23" s="342" t="s">
        <v>59</v>
      </c>
      <c r="I23" s="423"/>
      <c r="J23" s="417"/>
      <c r="K23" s="381"/>
      <c r="L23" s="19"/>
      <c r="M23" s="19"/>
      <c r="N23" s="19"/>
      <c r="O23" s="19"/>
      <c r="P23" s="19"/>
      <c r="Q23" s="19"/>
      <c r="R23" s="19"/>
      <c r="S23" s="19"/>
      <c r="T23" s="19"/>
    </row>
    <row r="24" spans="1:20">
      <c r="A24" s="426">
        <v>1</v>
      </c>
      <c r="B24" s="127"/>
      <c r="C24" s="427" t="s">
        <v>62</v>
      </c>
      <c r="D24" s="127"/>
      <c r="E24" s="193"/>
      <c r="F24" s="194"/>
      <c r="G24" s="194"/>
      <c r="H24" s="194"/>
      <c r="I24" s="415">
        <f>SUM(H25:H28)</f>
        <v>7035.8209999999999</v>
      </c>
      <c r="J24" s="381"/>
      <c r="K24" s="381"/>
      <c r="L24" s="19"/>
      <c r="M24" s="19"/>
      <c r="N24" s="19"/>
      <c r="O24" s="19"/>
      <c r="P24" s="19"/>
      <c r="Q24" s="19"/>
      <c r="R24" s="19"/>
      <c r="S24" s="19"/>
      <c r="T24" s="19"/>
    </row>
    <row r="25" spans="1:20">
      <c r="A25" s="351" t="s">
        <v>63</v>
      </c>
      <c r="B25" s="16">
        <v>85333</v>
      </c>
      <c r="C25" s="19" t="s">
        <v>66</v>
      </c>
      <c r="D25" s="16" t="s">
        <v>64</v>
      </c>
      <c r="E25" s="17">
        <v>14</v>
      </c>
      <c r="F25" s="18">
        <v>18.45</v>
      </c>
      <c r="G25" s="18">
        <f>F25*E25</f>
        <v>258.3</v>
      </c>
      <c r="H25" s="18">
        <f>G25*(1+$I$19)</f>
        <v>335.79</v>
      </c>
      <c r="I25" s="81"/>
      <c r="J25" s="381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>
      <c r="A26" s="351" t="s">
        <v>71</v>
      </c>
      <c r="B26" s="16">
        <v>72215</v>
      </c>
      <c r="C26" s="19" t="s">
        <v>98</v>
      </c>
      <c r="D26" s="16" t="s">
        <v>67</v>
      </c>
      <c r="E26" s="17">
        <v>3.4</v>
      </c>
      <c r="F26" s="18">
        <v>40.549999999999997</v>
      </c>
      <c r="G26" s="18">
        <f>F26*E26</f>
        <v>137.86999999999998</v>
      </c>
      <c r="H26" s="18">
        <f t="shared" ref="H26:H28" si="0">G26*(1+$I$19)</f>
        <v>179.23099999999997</v>
      </c>
      <c r="I26" s="81"/>
      <c r="J26" s="381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>
      <c r="A27" s="351" t="s">
        <v>72</v>
      </c>
      <c r="B27" s="16">
        <v>85406</v>
      </c>
      <c r="C27" s="19" t="s">
        <v>69</v>
      </c>
      <c r="D27" s="16" t="s">
        <v>68</v>
      </c>
      <c r="E27" s="17">
        <v>95.4</v>
      </c>
      <c r="F27" s="18">
        <v>40</v>
      </c>
      <c r="G27" s="18">
        <f t="shared" ref="G27:G28" si="1">F27*E27</f>
        <v>3816</v>
      </c>
      <c r="H27" s="18">
        <f t="shared" si="0"/>
        <v>4960.8</v>
      </c>
      <c r="I27" s="81"/>
      <c r="J27" s="381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0">
      <c r="A28" s="351" t="s">
        <v>73</v>
      </c>
      <c r="B28" s="16">
        <v>85406</v>
      </c>
      <c r="C28" s="19" t="s">
        <v>70</v>
      </c>
      <c r="D28" s="16" t="s">
        <v>68</v>
      </c>
      <c r="E28" s="17">
        <v>30</v>
      </c>
      <c r="F28" s="18">
        <v>40</v>
      </c>
      <c r="G28" s="18">
        <f t="shared" si="1"/>
        <v>1200</v>
      </c>
      <c r="H28" s="18">
        <f t="shared" si="0"/>
        <v>1560</v>
      </c>
      <c r="I28" s="81"/>
      <c r="J28" s="381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0">
      <c r="A29" s="351"/>
      <c r="B29" s="16"/>
      <c r="C29" s="19"/>
      <c r="D29" s="16"/>
      <c r="E29" s="17"/>
      <c r="F29" s="18"/>
      <c r="G29" s="18"/>
      <c r="H29" s="18"/>
      <c r="I29" s="81"/>
      <c r="J29" s="381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0">
      <c r="A30" s="426">
        <v>2</v>
      </c>
      <c r="B30" s="127"/>
      <c r="C30" s="427" t="s">
        <v>74</v>
      </c>
      <c r="D30" s="127"/>
      <c r="E30" s="193"/>
      <c r="F30" s="194"/>
      <c r="G30" s="194"/>
      <c r="H30" s="194">
        <f t="shared" ref="H30:H92" si="2">G30*(1+$I$19)</f>
        <v>0</v>
      </c>
      <c r="I30" s="415">
        <f>H31</f>
        <v>368.32900000000001</v>
      </c>
      <c r="J30" s="381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>
      <c r="A31" s="424"/>
      <c r="B31" s="53"/>
      <c r="C31" s="54" t="s">
        <v>76</v>
      </c>
      <c r="D31" s="16" t="s">
        <v>78</v>
      </c>
      <c r="E31" s="17"/>
      <c r="F31" s="18"/>
      <c r="G31" s="18"/>
      <c r="H31" s="18">
        <f>G75</f>
        <v>368.32900000000001</v>
      </c>
      <c r="I31" s="81"/>
      <c r="J31" s="381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1:20">
      <c r="A32" s="424"/>
      <c r="B32" s="53"/>
      <c r="C32" s="54"/>
      <c r="D32" s="16"/>
      <c r="E32" s="17"/>
      <c r="F32" s="18"/>
      <c r="G32" s="18"/>
      <c r="H32" s="18"/>
      <c r="I32" s="81"/>
      <c r="J32" s="381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1:20">
      <c r="A33" s="426">
        <v>3</v>
      </c>
      <c r="B33" s="127"/>
      <c r="C33" s="427" t="s">
        <v>75</v>
      </c>
      <c r="D33" s="127"/>
      <c r="E33" s="193"/>
      <c r="F33" s="194"/>
      <c r="G33" s="194"/>
      <c r="H33" s="194">
        <f t="shared" si="2"/>
        <v>0</v>
      </c>
      <c r="I33" s="415">
        <f>H34</f>
        <v>1718.886</v>
      </c>
      <c r="J33" s="381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0">
      <c r="A34" s="424"/>
      <c r="B34" s="53"/>
      <c r="C34" s="54" t="s">
        <v>77</v>
      </c>
      <c r="D34" s="16" t="s">
        <v>79</v>
      </c>
      <c r="E34" s="17"/>
      <c r="F34" s="18"/>
      <c r="G34" s="18"/>
      <c r="H34" s="18">
        <f>G89</f>
        <v>1718.886</v>
      </c>
      <c r="I34" s="81"/>
      <c r="J34" s="381"/>
      <c r="K34" s="382"/>
      <c r="L34" s="19"/>
      <c r="M34" s="19"/>
      <c r="N34" s="19"/>
      <c r="O34" s="19"/>
      <c r="P34" s="19"/>
      <c r="Q34" s="19"/>
      <c r="R34" s="19"/>
      <c r="S34" s="19"/>
      <c r="T34" s="19"/>
    </row>
    <row r="35" spans="1:20">
      <c r="A35" s="424"/>
      <c r="B35" s="53"/>
      <c r="C35" s="54"/>
      <c r="D35" s="16"/>
      <c r="E35" s="17"/>
      <c r="F35" s="18"/>
      <c r="G35" s="18"/>
      <c r="H35" s="18">
        <f t="shared" si="2"/>
        <v>0</v>
      </c>
      <c r="I35" s="81"/>
      <c r="J35" s="381"/>
      <c r="K35" s="382"/>
      <c r="L35" s="19"/>
      <c r="M35" s="19"/>
      <c r="N35" s="19"/>
      <c r="O35" s="19"/>
      <c r="P35" s="19"/>
      <c r="Q35" s="19"/>
      <c r="R35" s="19"/>
      <c r="S35" s="19"/>
      <c r="T35" s="19"/>
    </row>
    <row r="36" spans="1:20">
      <c r="A36" s="426">
        <v>4</v>
      </c>
      <c r="B36" s="127"/>
      <c r="C36" s="427" t="s">
        <v>80</v>
      </c>
      <c r="D36" s="127"/>
      <c r="E36" s="193"/>
      <c r="F36" s="194"/>
      <c r="G36" s="194"/>
      <c r="H36" s="194">
        <f t="shared" si="2"/>
        <v>0</v>
      </c>
      <c r="I36" s="415">
        <f>SUM(H38:H43)</f>
        <v>7384.4940000000006</v>
      </c>
      <c r="J36" s="381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20">
      <c r="A37" s="351"/>
      <c r="B37" s="16"/>
      <c r="C37" s="19" t="s">
        <v>81</v>
      </c>
      <c r="D37" s="16"/>
      <c r="E37" s="17"/>
      <c r="F37" s="18"/>
      <c r="G37" s="18"/>
      <c r="H37" s="18">
        <f t="shared" si="2"/>
        <v>0</v>
      </c>
      <c r="I37" s="81"/>
      <c r="J37" s="381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ht="33" customHeight="1">
      <c r="A38" s="351" t="s">
        <v>85</v>
      </c>
      <c r="B38" s="16">
        <v>87273</v>
      </c>
      <c r="C38" s="190" t="s">
        <v>368</v>
      </c>
      <c r="D38" s="16" t="s">
        <v>68</v>
      </c>
      <c r="E38" s="103">
        <v>96</v>
      </c>
      <c r="F38" s="20">
        <v>42.53</v>
      </c>
      <c r="G38" s="100">
        <f t="shared" ref="G38" si="3">F38*E38</f>
        <v>4082.88</v>
      </c>
      <c r="H38" s="18">
        <f t="shared" si="2"/>
        <v>5307.7440000000006</v>
      </c>
      <c r="I38" s="81"/>
      <c r="J38" s="381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20">
      <c r="A39" s="351"/>
      <c r="B39" s="16"/>
      <c r="C39" s="19" t="s">
        <v>103</v>
      </c>
      <c r="D39" s="16"/>
      <c r="E39" s="17"/>
      <c r="F39" s="20"/>
      <c r="G39" s="20"/>
      <c r="H39" s="18">
        <f t="shared" si="2"/>
        <v>0</v>
      </c>
      <c r="I39" s="81"/>
      <c r="J39" s="381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1:20" ht="42.75" customHeight="1">
      <c r="A40" s="351" t="s">
        <v>86</v>
      </c>
      <c r="B40" s="101">
        <v>88470</v>
      </c>
      <c r="C40" s="104" t="s">
        <v>248</v>
      </c>
      <c r="D40" s="101" t="s">
        <v>68</v>
      </c>
      <c r="E40" s="103">
        <v>30</v>
      </c>
      <c r="F40" s="100">
        <v>16.850000000000001</v>
      </c>
      <c r="G40" s="100">
        <f t="shared" ref="G40:G43" si="4">F40*E40</f>
        <v>505.50000000000006</v>
      </c>
      <c r="H40" s="18">
        <f t="shared" si="2"/>
        <v>657.15000000000009</v>
      </c>
      <c r="I40" s="81"/>
      <c r="J40" s="381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spans="1:20" ht="20.25" customHeight="1">
      <c r="A41" s="351"/>
      <c r="B41" s="16"/>
      <c r="C41" s="19" t="s">
        <v>103</v>
      </c>
      <c r="D41" s="101"/>
      <c r="E41" s="103"/>
      <c r="F41" s="20"/>
      <c r="G41" s="100"/>
      <c r="H41" s="18">
        <f t="shared" si="2"/>
        <v>0</v>
      </c>
      <c r="I41" s="81"/>
      <c r="J41" s="381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spans="1:20" ht="45">
      <c r="A42" s="351" t="s">
        <v>87</v>
      </c>
      <c r="B42" s="16">
        <v>87250</v>
      </c>
      <c r="C42" s="190" t="s">
        <v>180</v>
      </c>
      <c r="D42" s="101" t="s">
        <v>68</v>
      </c>
      <c r="E42" s="103">
        <v>30</v>
      </c>
      <c r="F42" s="20">
        <v>33.200000000000003</v>
      </c>
      <c r="G42" s="100">
        <f t="shared" si="4"/>
        <v>996.00000000000011</v>
      </c>
      <c r="H42" s="18">
        <f t="shared" si="2"/>
        <v>1294.8000000000002</v>
      </c>
      <c r="I42" s="81"/>
      <c r="J42" s="381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spans="1:20" ht="30">
      <c r="A43" s="351"/>
      <c r="B43" s="101">
        <v>84161</v>
      </c>
      <c r="C43" s="104" t="s">
        <v>357</v>
      </c>
      <c r="D43" s="101" t="s">
        <v>255</v>
      </c>
      <c r="E43" s="103">
        <v>1.6</v>
      </c>
      <c r="F43" s="100">
        <v>60</v>
      </c>
      <c r="G43" s="100">
        <f t="shared" si="4"/>
        <v>96</v>
      </c>
      <c r="H43" s="18">
        <f t="shared" si="2"/>
        <v>124.80000000000001</v>
      </c>
      <c r="I43" s="81"/>
      <c r="J43" s="381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1:20">
      <c r="A44" s="351"/>
      <c r="B44" s="16"/>
      <c r="C44" s="190"/>
      <c r="D44" s="16"/>
      <c r="E44" s="17"/>
      <c r="F44" s="20"/>
      <c r="G44" s="20"/>
      <c r="H44" s="18">
        <f t="shared" si="2"/>
        <v>0</v>
      </c>
      <c r="I44" s="81"/>
      <c r="J44" s="381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spans="1:20">
      <c r="A45" s="426">
        <v>5</v>
      </c>
      <c r="B45" s="127"/>
      <c r="C45" s="427" t="s">
        <v>94</v>
      </c>
      <c r="D45" s="127"/>
      <c r="E45" s="193"/>
      <c r="F45" s="194"/>
      <c r="G45" s="194"/>
      <c r="H45" s="194">
        <f t="shared" si="2"/>
        <v>0</v>
      </c>
      <c r="I45" s="415">
        <f>SUM(H46:H49)</f>
        <v>25415</v>
      </c>
      <c r="J45" s="381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spans="1:20" ht="45">
      <c r="A46" s="351" t="s">
        <v>192</v>
      </c>
      <c r="B46" s="190" t="s">
        <v>93</v>
      </c>
      <c r="C46" s="190" t="s">
        <v>387</v>
      </c>
      <c r="D46" s="16" t="s">
        <v>68</v>
      </c>
      <c r="E46" s="17">
        <v>35</v>
      </c>
      <c r="F46" s="20">
        <v>450</v>
      </c>
      <c r="G46" s="20">
        <f t="shared" ref="G46" si="5">F46*E46</f>
        <v>15750</v>
      </c>
      <c r="H46" s="18">
        <f t="shared" si="2"/>
        <v>20475</v>
      </c>
      <c r="I46" s="81"/>
      <c r="J46" s="381"/>
      <c r="K46" s="19"/>
      <c r="L46" s="19"/>
      <c r="M46" s="19"/>
      <c r="N46" s="19"/>
      <c r="O46" s="19"/>
      <c r="P46" s="19"/>
      <c r="Q46" s="19"/>
      <c r="R46" s="19"/>
      <c r="S46" s="19"/>
      <c r="T46" s="19"/>
    </row>
    <row r="47" spans="1:20" ht="75">
      <c r="A47" s="351" t="s">
        <v>193</v>
      </c>
      <c r="B47" s="410">
        <v>90843</v>
      </c>
      <c r="C47" s="396" t="s">
        <v>390</v>
      </c>
      <c r="D47" s="16" t="s">
        <v>90</v>
      </c>
      <c r="E47" s="17">
        <v>2</v>
      </c>
      <c r="F47" s="20">
        <v>500</v>
      </c>
      <c r="G47" s="20">
        <f t="shared" ref="G47" si="6">F47*E47</f>
        <v>1000</v>
      </c>
      <c r="H47" s="18">
        <f t="shared" si="2"/>
        <v>1300</v>
      </c>
      <c r="I47" s="81"/>
      <c r="J47" s="381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ht="30">
      <c r="A48" s="351" t="s">
        <v>194</v>
      </c>
      <c r="B48" s="101">
        <v>90842</v>
      </c>
      <c r="C48" s="318" t="s">
        <v>389</v>
      </c>
      <c r="D48" s="101" t="s">
        <v>90</v>
      </c>
      <c r="E48" s="103">
        <v>8</v>
      </c>
      <c r="F48" s="100">
        <v>250</v>
      </c>
      <c r="G48" s="100">
        <f t="shared" ref="G48" si="7">F48*E48</f>
        <v>2000</v>
      </c>
      <c r="H48" s="18">
        <f t="shared" si="2"/>
        <v>2600</v>
      </c>
      <c r="I48" s="81"/>
      <c r="J48" s="381"/>
      <c r="K48" s="381"/>
      <c r="L48" s="19"/>
      <c r="M48" s="19"/>
      <c r="N48" s="19"/>
      <c r="O48" s="19"/>
      <c r="P48" s="19"/>
      <c r="Q48" s="19"/>
      <c r="R48" s="19"/>
      <c r="S48" s="19"/>
      <c r="T48" s="19"/>
    </row>
    <row r="49" spans="1:20" ht="30">
      <c r="A49" s="351" t="s">
        <v>256</v>
      </c>
      <c r="B49" s="101">
        <v>90842</v>
      </c>
      <c r="C49" s="318" t="s">
        <v>388</v>
      </c>
      <c r="D49" s="101" t="s">
        <v>90</v>
      </c>
      <c r="E49" s="103">
        <v>2</v>
      </c>
      <c r="F49" s="100">
        <v>400</v>
      </c>
      <c r="G49" s="100">
        <f t="shared" ref="G49" si="8">F49*E49</f>
        <v>800</v>
      </c>
      <c r="H49" s="18">
        <f t="shared" si="2"/>
        <v>1040</v>
      </c>
      <c r="I49" s="81"/>
      <c r="J49" s="381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>
      <c r="A50" s="351"/>
      <c r="B50" s="16"/>
      <c r="C50" s="19"/>
      <c r="D50" s="16"/>
      <c r="E50" s="17"/>
      <c r="F50" s="18"/>
      <c r="G50" s="18"/>
      <c r="H50" s="18">
        <f t="shared" si="2"/>
        <v>0</v>
      </c>
      <c r="I50" s="81"/>
      <c r="J50" s="381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>
      <c r="A51" s="426">
        <v>6</v>
      </c>
      <c r="B51" s="127"/>
      <c r="C51" s="427" t="s">
        <v>360</v>
      </c>
      <c r="D51" s="127"/>
      <c r="E51" s="193"/>
      <c r="F51" s="194"/>
      <c r="G51" s="194"/>
      <c r="H51" s="194">
        <f t="shared" si="2"/>
        <v>0</v>
      </c>
      <c r="I51" s="415">
        <f>SUM(H52:H57)</f>
        <v>9152</v>
      </c>
      <c r="J51" s="381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spans="1:20" ht="45">
      <c r="A52" s="351" t="s">
        <v>195</v>
      </c>
      <c r="B52" s="16">
        <v>86932</v>
      </c>
      <c r="C52" s="190" t="s">
        <v>89</v>
      </c>
      <c r="D52" s="16" t="s">
        <v>90</v>
      </c>
      <c r="E52" s="17">
        <v>8</v>
      </c>
      <c r="F52" s="20">
        <v>400</v>
      </c>
      <c r="G52" s="20">
        <f t="shared" ref="G52" si="9">F52*E52</f>
        <v>3200</v>
      </c>
      <c r="H52" s="18">
        <f t="shared" si="2"/>
        <v>4160</v>
      </c>
      <c r="I52" s="81"/>
      <c r="J52" s="381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1:20" ht="30">
      <c r="A53" s="351" t="s">
        <v>196</v>
      </c>
      <c r="B53" s="16"/>
      <c r="C53" s="190" t="s">
        <v>392</v>
      </c>
      <c r="D53" s="16" t="s">
        <v>90</v>
      </c>
      <c r="E53" s="17">
        <v>4</v>
      </c>
      <c r="F53" s="18">
        <v>200</v>
      </c>
      <c r="G53" s="20">
        <f t="shared" ref="G53" si="10">F53*E53</f>
        <v>800</v>
      </c>
      <c r="H53" s="18">
        <f t="shared" si="2"/>
        <v>1040</v>
      </c>
      <c r="I53" s="81"/>
      <c r="J53" s="381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spans="1:20" ht="61.5" customHeight="1">
      <c r="A54" s="351" t="s">
        <v>197</v>
      </c>
      <c r="B54" s="202">
        <v>93396</v>
      </c>
      <c r="C54" s="203" t="s">
        <v>267</v>
      </c>
      <c r="D54" s="204" t="s">
        <v>90</v>
      </c>
      <c r="E54" s="205">
        <v>2</v>
      </c>
      <c r="F54" s="206">
        <v>1200</v>
      </c>
      <c r="G54" s="206">
        <f t="shared" ref="G54" si="11">F54*E54</f>
        <v>2400</v>
      </c>
      <c r="H54" s="20">
        <f t="shared" si="2"/>
        <v>3120</v>
      </c>
      <c r="I54" s="425"/>
      <c r="J54" s="381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spans="1:20" ht="27.75" customHeight="1">
      <c r="A55" s="351" t="s">
        <v>382</v>
      </c>
      <c r="B55" s="199"/>
      <c r="C55" s="39" t="s">
        <v>268</v>
      </c>
      <c r="D55" s="53" t="s">
        <v>90</v>
      </c>
      <c r="E55" s="200">
        <v>8</v>
      </c>
      <c r="F55" s="338">
        <v>35</v>
      </c>
      <c r="G55" s="201">
        <f t="shared" ref="G55:G57" si="12">F55*E55</f>
        <v>280</v>
      </c>
      <c r="H55" s="20">
        <f t="shared" si="2"/>
        <v>364</v>
      </c>
      <c r="I55" s="81"/>
      <c r="J55" s="381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spans="1:20">
      <c r="A56" s="351" t="s">
        <v>383</v>
      </c>
      <c r="B56" s="199"/>
      <c r="C56" s="39" t="s">
        <v>269</v>
      </c>
      <c r="D56" s="53" t="s">
        <v>90</v>
      </c>
      <c r="E56" s="200">
        <v>2</v>
      </c>
      <c r="F56" s="201">
        <v>80</v>
      </c>
      <c r="G56" s="201">
        <f t="shared" si="12"/>
        <v>160</v>
      </c>
      <c r="H56" s="20">
        <f t="shared" si="2"/>
        <v>208</v>
      </c>
      <c r="I56" s="81"/>
      <c r="J56" s="381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1:20">
      <c r="A57" s="351" t="s">
        <v>384</v>
      </c>
      <c r="B57" s="16"/>
      <c r="C57" s="39" t="s">
        <v>270</v>
      </c>
      <c r="D57" s="53" t="s">
        <v>90</v>
      </c>
      <c r="E57" s="200">
        <v>2</v>
      </c>
      <c r="F57" s="18">
        <v>100</v>
      </c>
      <c r="G57" s="201">
        <f t="shared" si="12"/>
        <v>200</v>
      </c>
      <c r="H57" s="20">
        <f t="shared" si="2"/>
        <v>260</v>
      </c>
      <c r="I57" s="81"/>
      <c r="K57" s="383"/>
      <c r="L57" s="384"/>
      <c r="M57" s="385"/>
      <c r="N57" s="386"/>
      <c r="O57" s="387"/>
      <c r="P57" s="388"/>
      <c r="Q57" s="19"/>
      <c r="R57" s="19"/>
      <c r="S57" s="19"/>
      <c r="T57" s="19"/>
    </row>
    <row r="58" spans="1:20">
      <c r="A58" s="351"/>
      <c r="B58" s="16"/>
      <c r="C58" s="207"/>
      <c r="D58" s="53"/>
      <c r="E58" s="200"/>
      <c r="F58" s="18"/>
      <c r="G58" s="201"/>
      <c r="H58" s="18">
        <f t="shared" si="2"/>
        <v>0</v>
      </c>
      <c r="I58" s="81"/>
      <c r="K58" s="383"/>
      <c r="L58" s="384"/>
      <c r="M58" s="385"/>
      <c r="N58" s="386"/>
      <c r="O58" s="387"/>
      <c r="P58" s="388"/>
      <c r="Q58" s="19"/>
      <c r="R58" s="19"/>
      <c r="S58" s="19"/>
      <c r="T58" s="19"/>
    </row>
    <row r="59" spans="1:20">
      <c r="A59" s="426">
        <v>7</v>
      </c>
      <c r="B59" s="127"/>
      <c r="C59" s="427" t="s">
        <v>104</v>
      </c>
      <c r="D59" s="127"/>
      <c r="E59" s="193"/>
      <c r="F59" s="194"/>
      <c r="G59" s="194"/>
      <c r="H59" s="194">
        <f t="shared" si="2"/>
        <v>0</v>
      </c>
      <c r="I59" s="415">
        <f>SUM(H60:H62)</f>
        <v>656.91600000000005</v>
      </c>
      <c r="K59" s="383"/>
      <c r="L59" s="384"/>
      <c r="M59" s="385"/>
      <c r="N59" s="386"/>
      <c r="O59" s="387"/>
      <c r="P59" s="388"/>
      <c r="Q59" s="19"/>
      <c r="R59" s="19"/>
      <c r="S59" s="19"/>
      <c r="T59" s="19"/>
    </row>
    <row r="60" spans="1:20" ht="30">
      <c r="A60" s="351" t="s">
        <v>198</v>
      </c>
      <c r="B60" s="101" t="s">
        <v>97</v>
      </c>
      <c r="C60" s="104" t="s">
        <v>117</v>
      </c>
      <c r="D60" s="101" t="s">
        <v>68</v>
      </c>
      <c r="E60" s="103">
        <v>6</v>
      </c>
      <c r="F60" s="99">
        <v>24.22</v>
      </c>
      <c r="G60" s="100">
        <f t="shared" ref="G60:G62" si="13">F60*E60</f>
        <v>145.32</v>
      </c>
      <c r="H60" s="18">
        <f t="shared" si="2"/>
        <v>188.916</v>
      </c>
      <c r="I60" s="102"/>
      <c r="K60" s="383"/>
      <c r="L60" s="384"/>
      <c r="M60" s="385"/>
      <c r="N60" s="386"/>
      <c r="O60" s="387"/>
      <c r="P60" s="388"/>
      <c r="Q60" s="19"/>
      <c r="R60" s="19"/>
      <c r="S60" s="19"/>
      <c r="T60" s="19"/>
    </row>
    <row r="61" spans="1:20" ht="30">
      <c r="A61" s="351" t="s">
        <v>199</v>
      </c>
      <c r="B61" s="101">
        <v>88487</v>
      </c>
      <c r="C61" s="104" t="s">
        <v>251</v>
      </c>
      <c r="D61" s="101" t="s">
        <v>68</v>
      </c>
      <c r="E61" s="103">
        <f>30</f>
        <v>30</v>
      </c>
      <c r="F61" s="99">
        <v>8.4</v>
      </c>
      <c r="G61" s="100">
        <f t="shared" si="13"/>
        <v>252</v>
      </c>
      <c r="H61" s="18">
        <f t="shared" si="2"/>
        <v>327.60000000000002</v>
      </c>
      <c r="I61" s="102"/>
      <c r="K61" s="383"/>
      <c r="L61" s="384"/>
      <c r="M61" s="385"/>
      <c r="N61" s="386"/>
      <c r="O61" s="389"/>
      <c r="P61" s="388"/>
      <c r="Q61" s="19"/>
      <c r="R61" s="19"/>
      <c r="S61" s="19"/>
      <c r="T61" s="19"/>
    </row>
    <row r="62" spans="1:20" ht="30">
      <c r="A62" s="351" t="s">
        <v>200</v>
      </c>
      <c r="B62" s="101">
        <v>88487</v>
      </c>
      <c r="C62" s="104" t="s">
        <v>386</v>
      </c>
      <c r="D62" s="101" t="s">
        <v>68</v>
      </c>
      <c r="E62" s="103">
        <v>9</v>
      </c>
      <c r="F62" s="99">
        <v>12</v>
      </c>
      <c r="G62" s="100">
        <f t="shared" si="13"/>
        <v>108</v>
      </c>
      <c r="H62" s="18">
        <f t="shared" si="2"/>
        <v>140.4</v>
      </c>
      <c r="I62" s="102"/>
      <c r="K62" s="383"/>
      <c r="L62" s="384"/>
      <c r="M62" s="385"/>
      <c r="N62" s="386"/>
      <c r="O62" s="389"/>
      <c r="P62" s="388"/>
      <c r="Q62" s="19"/>
      <c r="R62" s="19"/>
      <c r="S62" s="19"/>
      <c r="T62" s="19"/>
    </row>
    <row r="63" spans="1:20">
      <c r="A63" s="426">
        <v>8</v>
      </c>
      <c r="B63" s="127"/>
      <c r="C63" s="427" t="s">
        <v>188</v>
      </c>
      <c r="D63" s="127"/>
      <c r="E63" s="193"/>
      <c r="F63" s="194"/>
      <c r="G63" s="194"/>
      <c r="H63" s="194">
        <f>G122</f>
        <v>734.5</v>
      </c>
      <c r="I63" s="415">
        <f>H63</f>
        <v>734.5</v>
      </c>
      <c r="K63" s="207"/>
      <c r="L63" s="384"/>
      <c r="M63" s="385"/>
      <c r="N63" s="386"/>
      <c r="O63" s="389"/>
      <c r="P63" s="388"/>
      <c r="Q63" s="19"/>
      <c r="R63" s="19"/>
      <c r="S63" s="19"/>
      <c r="T63" s="19"/>
    </row>
    <row r="64" spans="1:20">
      <c r="A64" s="351"/>
      <c r="B64" s="339"/>
      <c r="C64" s="345" t="s">
        <v>361</v>
      </c>
      <c r="D64" s="339"/>
      <c r="E64" s="341"/>
      <c r="F64" s="342"/>
      <c r="G64" s="343"/>
      <c r="H64" s="18"/>
      <c r="I64" s="344"/>
      <c r="K64" s="207"/>
      <c r="L64" s="384"/>
      <c r="M64" s="385"/>
      <c r="N64" s="386"/>
      <c r="O64" s="389"/>
      <c r="P64" s="388"/>
      <c r="Q64" s="19"/>
      <c r="R64" s="19"/>
      <c r="S64" s="19"/>
      <c r="T64" s="19"/>
    </row>
    <row r="65" spans="1:20">
      <c r="A65" s="351"/>
      <c r="B65" s="339"/>
      <c r="C65" s="340"/>
      <c r="D65" s="339"/>
      <c r="E65" s="341"/>
      <c r="F65" s="342"/>
      <c r="G65" s="343"/>
      <c r="H65" s="18"/>
      <c r="I65" s="344"/>
      <c r="K65" s="207"/>
      <c r="L65" s="384"/>
      <c r="M65" s="385"/>
      <c r="N65" s="386"/>
      <c r="O65" s="389"/>
      <c r="P65" s="388"/>
      <c r="Q65" s="19"/>
      <c r="R65" s="19"/>
      <c r="S65" s="19"/>
      <c r="T65" s="19"/>
    </row>
    <row r="66" spans="1:20">
      <c r="A66" s="426">
        <v>9</v>
      </c>
      <c r="B66" s="127">
        <v>9537</v>
      </c>
      <c r="C66" s="427" t="s">
        <v>202</v>
      </c>
      <c r="D66" s="127" t="s">
        <v>68</v>
      </c>
      <c r="E66" s="193">
        <v>30</v>
      </c>
      <c r="F66" s="194">
        <v>10</v>
      </c>
      <c r="G66" s="194">
        <f>F66*E66</f>
        <v>300</v>
      </c>
      <c r="H66" s="194">
        <f t="shared" si="2"/>
        <v>390</v>
      </c>
      <c r="I66" s="415">
        <f>H66*(1+$I$27)</f>
        <v>390</v>
      </c>
      <c r="J66" s="322"/>
      <c r="K66" s="207"/>
      <c r="L66" s="384"/>
      <c r="M66" s="385"/>
      <c r="N66" s="386"/>
      <c r="O66" s="389"/>
      <c r="P66" s="388"/>
      <c r="Q66" s="19"/>
      <c r="R66" s="19"/>
      <c r="S66" s="19"/>
      <c r="T66" s="19"/>
    </row>
    <row r="67" spans="1:20">
      <c r="A67" s="477"/>
      <c r="B67" s="127"/>
      <c r="C67" s="427"/>
      <c r="D67" s="127"/>
      <c r="E67" s="193"/>
      <c r="F67" s="194"/>
      <c r="G67" s="194"/>
      <c r="H67" s="194" t="s">
        <v>401</v>
      </c>
      <c r="I67" s="415">
        <f>SUM(I24:I66)</f>
        <v>52855.945999999996</v>
      </c>
      <c r="J67" s="322"/>
      <c r="K67" s="207"/>
      <c r="L67" s="384"/>
      <c r="M67" s="385"/>
      <c r="N67" s="386"/>
      <c r="O67" s="389"/>
      <c r="P67" s="388"/>
      <c r="Q67" s="19"/>
      <c r="R67" s="19"/>
      <c r="S67" s="19"/>
      <c r="T67" s="19"/>
    </row>
    <row r="68" spans="1:20">
      <c r="A68" s="397"/>
      <c r="B68" s="319"/>
      <c r="C68" s="475"/>
      <c r="D68" s="319"/>
      <c r="E68" s="321"/>
      <c r="F68" s="322"/>
      <c r="G68" s="322"/>
      <c r="H68" s="322"/>
      <c r="I68" s="476"/>
      <c r="J68" s="322"/>
      <c r="K68" s="207"/>
      <c r="L68" s="384"/>
      <c r="M68" s="385"/>
      <c r="N68" s="386"/>
      <c r="O68" s="389"/>
      <c r="P68" s="388"/>
      <c r="Q68" s="19"/>
      <c r="R68" s="19"/>
      <c r="S68" s="19"/>
      <c r="T68" s="19"/>
    </row>
    <row r="69" spans="1:20">
      <c r="A69" s="397"/>
      <c r="B69" s="319"/>
      <c r="C69" s="475"/>
      <c r="D69" s="319"/>
      <c r="E69" s="321"/>
      <c r="F69" s="322"/>
      <c r="G69" s="322"/>
      <c r="H69" s="322"/>
      <c r="I69" s="476"/>
      <c r="J69" s="322"/>
      <c r="K69" s="207"/>
      <c r="L69" s="384"/>
      <c r="M69" s="385"/>
      <c r="N69" s="386"/>
      <c r="O69" s="389"/>
      <c r="P69" s="388"/>
      <c r="Q69" s="19"/>
      <c r="R69" s="19"/>
      <c r="S69" s="19"/>
      <c r="T69" s="19"/>
    </row>
    <row r="70" spans="1:20">
      <c r="A70" s="351"/>
      <c r="B70" s="16"/>
      <c r="C70" s="190"/>
      <c r="D70" s="16"/>
      <c r="E70" s="17"/>
      <c r="F70" s="18"/>
      <c r="G70" s="20"/>
      <c r="H70" s="18">
        <f t="shared" si="2"/>
        <v>0</v>
      </c>
      <c r="I70" s="18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spans="1:20">
      <c r="A71" s="351"/>
      <c r="B71" s="16"/>
      <c r="C71" s="19"/>
      <c r="D71" s="16"/>
      <c r="E71" s="17"/>
      <c r="F71" s="18"/>
      <c r="G71" s="18"/>
      <c r="H71" s="18">
        <f t="shared" si="2"/>
        <v>0</v>
      </c>
      <c r="I71" s="81"/>
      <c r="J71" s="381"/>
      <c r="K71" s="381"/>
      <c r="L71" s="19"/>
      <c r="M71" s="19"/>
      <c r="N71" s="19"/>
      <c r="O71" s="19"/>
      <c r="P71" s="19"/>
      <c r="Q71" s="19"/>
      <c r="R71" s="19"/>
      <c r="S71" s="19"/>
      <c r="T71" s="19"/>
    </row>
    <row r="72" spans="1:20">
      <c r="A72" s="351"/>
      <c r="B72" s="16"/>
      <c r="C72" s="16" t="s">
        <v>263</v>
      </c>
      <c r="D72" s="16"/>
      <c r="E72" s="17"/>
      <c r="F72" s="18"/>
      <c r="G72" s="18"/>
      <c r="H72" s="18">
        <f t="shared" si="2"/>
        <v>0</v>
      </c>
      <c r="I72" s="81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spans="1:20">
      <c r="A73" s="351" t="s">
        <v>54</v>
      </c>
      <c r="B73" s="16" t="s">
        <v>55</v>
      </c>
      <c r="C73" s="19" t="s">
        <v>56</v>
      </c>
      <c r="D73" s="16" t="s">
        <v>82</v>
      </c>
      <c r="E73" s="17" t="s">
        <v>83</v>
      </c>
      <c r="F73" s="18" t="s">
        <v>57</v>
      </c>
      <c r="G73" s="18" t="s">
        <v>58</v>
      </c>
      <c r="H73" s="18"/>
      <c r="I73" s="81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spans="1:20">
      <c r="A74" s="351"/>
      <c r="B74" s="16"/>
      <c r="C74" s="19"/>
      <c r="D74" s="19"/>
      <c r="E74" s="17"/>
      <c r="F74" s="18"/>
      <c r="G74" s="18"/>
      <c r="H74" s="18">
        <f t="shared" si="2"/>
        <v>0</v>
      </c>
      <c r="I74" s="81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spans="1:20">
      <c r="A75" s="351"/>
      <c r="B75" s="16"/>
      <c r="C75" s="187" t="s">
        <v>244</v>
      </c>
      <c r="D75" s="98"/>
      <c r="E75" s="99"/>
      <c r="F75" s="189" t="s">
        <v>221</v>
      </c>
      <c r="G75" s="188">
        <f>SUM(H77:H87)</f>
        <v>368.32900000000001</v>
      </c>
      <c r="H75" s="18">
        <f t="shared" si="2"/>
        <v>478.82770000000005</v>
      </c>
      <c r="I75" s="81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spans="1:20">
      <c r="A76" s="351"/>
      <c r="B76" s="16"/>
      <c r="C76" s="19" t="s">
        <v>7</v>
      </c>
      <c r="D76" s="19"/>
      <c r="E76" s="17"/>
      <c r="F76" s="18"/>
      <c r="G76" s="18"/>
      <c r="H76" s="18">
        <f t="shared" si="2"/>
        <v>0</v>
      </c>
      <c r="I76" s="81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spans="1:20">
      <c r="A77" s="351"/>
      <c r="B77" s="16"/>
      <c r="C77" s="19" t="s">
        <v>8</v>
      </c>
      <c r="D77" s="19" t="s">
        <v>1</v>
      </c>
      <c r="E77" s="17">
        <v>4</v>
      </c>
      <c r="F77" s="99">
        <v>6.31</v>
      </c>
      <c r="G77" s="20">
        <f>F77*E77</f>
        <v>25.24</v>
      </c>
      <c r="H77" s="18">
        <f t="shared" si="2"/>
        <v>32.811999999999998</v>
      </c>
      <c r="I77" s="81"/>
      <c r="J77" s="381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spans="1:20">
      <c r="A78" s="351"/>
      <c r="B78" s="16"/>
      <c r="C78" s="19" t="s">
        <v>16</v>
      </c>
      <c r="D78" s="19"/>
      <c r="E78" s="17"/>
      <c r="F78" s="99"/>
      <c r="G78" s="20">
        <f t="shared" ref="G78:G119" si="14">F78*E78</f>
        <v>0</v>
      </c>
      <c r="H78" s="18">
        <f t="shared" si="2"/>
        <v>0</v>
      </c>
      <c r="I78" s="81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spans="1:20">
      <c r="A79" s="351"/>
      <c r="B79" s="16"/>
      <c r="C79" s="19" t="s">
        <v>17</v>
      </c>
      <c r="D79" s="19" t="s">
        <v>9</v>
      </c>
      <c r="E79" s="17">
        <v>6</v>
      </c>
      <c r="F79" s="99">
        <v>6.31</v>
      </c>
      <c r="G79" s="20">
        <f t="shared" si="14"/>
        <v>37.86</v>
      </c>
      <c r="H79" s="18">
        <f t="shared" si="2"/>
        <v>49.218000000000004</v>
      </c>
      <c r="I79" s="81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1:20">
      <c r="A80" s="351"/>
      <c r="B80" s="16"/>
      <c r="C80" s="19" t="s">
        <v>22</v>
      </c>
      <c r="D80" s="19"/>
      <c r="E80" s="17"/>
      <c r="F80" s="18"/>
      <c r="G80" s="20">
        <f t="shared" si="14"/>
        <v>0</v>
      </c>
      <c r="H80" s="18">
        <f t="shared" si="2"/>
        <v>0</v>
      </c>
      <c r="I80" s="81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spans="1:20">
      <c r="A81" s="351"/>
      <c r="B81" s="16"/>
      <c r="C81" s="19" t="s">
        <v>8</v>
      </c>
      <c r="D81" s="19" t="s">
        <v>260</v>
      </c>
      <c r="E81" s="17">
        <v>9</v>
      </c>
      <c r="F81" s="99">
        <v>13.51</v>
      </c>
      <c r="G81" s="20">
        <f t="shared" si="14"/>
        <v>121.59</v>
      </c>
      <c r="H81" s="18">
        <f t="shared" si="2"/>
        <v>158.06700000000001</v>
      </c>
      <c r="I81" s="81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spans="1:20">
      <c r="A82" s="351"/>
      <c r="B82" s="16"/>
      <c r="C82" s="19" t="s">
        <v>26</v>
      </c>
      <c r="D82" s="19" t="s">
        <v>271</v>
      </c>
      <c r="E82" s="17">
        <v>3</v>
      </c>
      <c r="F82" s="99">
        <v>18.46</v>
      </c>
      <c r="G82" s="20">
        <f t="shared" si="14"/>
        <v>55.38</v>
      </c>
      <c r="H82" s="18">
        <f t="shared" si="2"/>
        <v>71.994</v>
      </c>
      <c r="I82" s="81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spans="1:20">
      <c r="A83" s="351"/>
      <c r="B83" s="16"/>
      <c r="C83" s="19" t="s">
        <v>124</v>
      </c>
      <c r="D83" s="19"/>
      <c r="E83" s="17"/>
      <c r="F83" s="18"/>
      <c r="G83" s="20">
        <f t="shared" si="14"/>
        <v>0</v>
      </c>
      <c r="H83" s="18">
        <f t="shared" si="2"/>
        <v>0</v>
      </c>
      <c r="I83" s="81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spans="1:20">
      <c r="A84" s="351"/>
      <c r="B84" s="16"/>
      <c r="C84" s="19" t="s">
        <v>8</v>
      </c>
      <c r="D84" s="19" t="s">
        <v>6</v>
      </c>
      <c r="E84" s="17">
        <v>2</v>
      </c>
      <c r="F84" s="99">
        <v>14</v>
      </c>
      <c r="G84" s="20">
        <f t="shared" si="14"/>
        <v>28</v>
      </c>
      <c r="H84" s="18">
        <f t="shared" si="2"/>
        <v>36.4</v>
      </c>
      <c r="I84" s="81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spans="1:20">
      <c r="A85" s="351"/>
      <c r="B85" s="16"/>
      <c r="C85" s="19" t="s">
        <v>28</v>
      </c>
      <c r="D85" s="19"/>
      <c r="E85" s="17"/>
      <c r="F85" s="18"/>
      <c r="G85" s="20">
        <f t="shared" si="14"/>
        <v>0</v>
      </c>
      <c r="H85" s="18">
        <f t="shared" si="2"/>
        <v>0</v>
      </c>
      <c r="I85" s="81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spans="1:20">
      <c r="A86" s="351"/>
      <c r="B86" s="16"/>
      <c r="C86" s="19" t="s">
        <v>30</v>
      </c>
      <c r="D86" s="19"/>
      <c r="E86" s="17"/>
      <c r="F86" s="18"/>
      <c r="G86" s="20">
        <f t="shared" si="14"/>
        <v>0</v>
      </c>
      <c r="H86" s="18">
        <f t="shared" si="2"/>
        <v>0</v>
      </c>
      <c r="I86" s="81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spans="1:20">
      <c r="A87" s="351"/>
      <c r="B87" s="16"/>
      <c r="C87" s="19" t="s">
        <v>31</v>
      </c>
      <c r="D87" s="19" t="s">
        <v>6</v>
      </c>
      <c r="E87" s="17">
        <v>2</v>
      </c>
      <c r="F87" s="99">
        <v>7.63</v>
      </c>
      <c r="G87" s="20">
        <f t="shared" si="14"/>
        <v>15.26</v>
      </c>
      <c r="H87" s="18">
        <f t="shared" si="2"/>
        <v>19.838000000000001</v>
      </c>
      <c r="I87" s="81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spans="1:20">
      <c r="A88" s="351"/>
      <c r="B88" s="16"/>
      <c r="C88" s="80"/>
      <c r="D88" s="19"/>
      <c r="E88" s="17"/>
      <c r="F88" s="18"/>
      <c r="G88" s="20">
        <f t="shared" si="14"/>
        <v>0</v>
      </c>
      <c r="H88" s="18">
        <f t="shared" si="2"/>
        <v>0</v>
      </c>
      <c r="I88" s="81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spans="1:20">
      <c r="A89" s="351"/>
      <c r="B89" s="16"/>
      <c r="C89" s="187" t="s">
        <v>246</v>
      </c>
      <c r="D89" s="98"/>
      <c r="E89" s="99"/>
      <c r="F89" s="189" t="s">
        <v>247</v>
      </c>
      <c r="G89" s="323">
        <f>SUM(H91:H119)</f>
        <v>1718.886</v>
      </c>
      <c r="H89" s="18"/>
      <c r="I89" s="81"/>
    </row>
    <row r="90" spans="1:20">
      <c r="A90" s="351"/>
      <c r="B90" s="16"/>
      <c r="C90" s="19" t="s">
        <v>33</v>
      </c>
      <c r="D90" s="19"/>
      <c r="E90" s="17"/>
      <c r="F90" s="18"/>
      <c r="G90" s="20">
        <f t="shared" si="14"/>
        <v>0</v>
      </c>
      <c r="H90" s="18">
        <f t="shared" si="2"/>
        <v>0</v>
      </c>
      <c r="I90" s="81"/>
    </row>
    <row r="91" spans="1:20">
      <c r="A91" s="351"/>
      <c r="B91" s="16"/>
      <c r="C91" s="19" t="s">
        <v>152</v>
      </c>
      <c r="D91" s="19" t="s">
        <v>6</v>
      </c>
      <c r="E91" s="17">
        <v>2</v>
      </c>
      <c r="F91" s="99">
        <v>28.11</v>
      </c>
      <c r="G91" s="20">
        <f t="shared" si="14"/>
        <v>56.22</v>
      </c>
      <c r="H91" s="18">
        <f t="shared" si="2"/>
        <v>73.085999999999999</v>
      </c>
      <c r="I91" s="81"/>
    </row>
    <row r="92" spans="1:20">
      <c r="A92" s="351"/>
      <c r="B92" s="16"/>
      <c r="C92" s="19" t="s">
        <v>36</v>
      </c>
      <c r="D92" s="19"/>
      <c r="E92" s="17"/>
      <c r="F92" s="18"/>
      <c r="G92" s="20">
        <f t="shared" si="14"/>
        <v>0</v>
      </c>
      <c r="H92" s="18">
        <f t="shared" si="2"/>
        <v>0</v>
      </c>
      <c r="I92" s="81"/>
    </row>
    <row r="93" spans="1:20">
      <c r="A93" s="351"/>
      <c r="B93" s="16"/>
      <c r="C93" s="19" t="s">
        <v>37</v>
      </c>
      <c r="D93" s="19"/>
      <c r="E93" s="17"/>
      <c r="F93" s="18"/>
      <c r="G93" s="20">
        <f t="shared" si="14"/>
        <v>0</v>
      </c>
      <c r="H93" s="18">
        <f t="shared" ref="H93:H111" si="15">G93*(1+$I$19)</f>
        <v>0</v>
      </c>
      <c r="I93" s="81"/>
    </row>
    <row r="94" spans="1:20">
      <c r="A94" s="351"/>
      <c r="B94" s="16"/>
      <c r="C94" s="19" t="s">
        <v>110</v>
      </c>
      <c r="D94" s="19" t="s">
        <v>6</v>
      </c>
      <c r="E94" s="17">
        <v>2</v>
      </c>
      <c r="F94" s="156">
        <v>112</v>
      </c>
      <c r="G94" s="20">
        <f t="shared" si="14"/>
        <v>224</v>
      </c>
      <c r="H94" s="18">
        <f t="shared" si="15"/>
        <v>291.2</v>
      </c>
      <c r="I94" s="81"/>
    </row>
    <row r="95" spans="1:20">
      <c r="A95" s="351"/>
      <c r="B95" s="16"/>
      <c r="C95" s="19" t="s">
        <v>32</v>
      </c>
      <c r="D95" s="19" t="s">
        <v>6</v>
      </c>
      <c r="E95" s="17">
        <v>2</v>
      </c>
      <c r="F95" s="156">
        <v>60</v>
      </c>
      <c r="G95" s="20">
        <f t="shared" si="14"/>
        <v>120</v>
      </c>
      <c r="H95" s="18">
        <f t="shared" si="15"/>
        <v>156</v>
      </c>
      <c r="I95" s="81"/>
    </row>
    <row r="96" spans="1:20">
      <c r="A96" s="351"/>
      <c r="B96" s="16"/>
      <c r="C96" s="19"/>
      <c r="D96" s="19"/>
      <c r="E96" s="17"/>
      <c r="F96" s="18"/>
      <c r="G96" s="20">
        <f t="shared" si="14"/>
        <v>0</v>
      </c>
      <c r="H96" s="18">
        <f t="shared" si="15"/>
        <v>0</v>
      </c>
      <c r="I96" s="81"/>
    </row>
    <row r="97" spans="1:9">
      <c r="A97" s="351"/>
      <c r="B97" s="16"/>
      <c r="C97" s="19" t="s">
        <v>38</v>
      </c>
      <c r="D97" s="19"/>
      <c r="E97" s="17"/>
      <c r="F97" s="18"/>
      <c r="G97" s="20">
        <f t="shared" si="14"/>
        <v>0</v>
      </c>
      <c r="H97" s="18">
        <f t="shared" si="15"/>
        <v>0</v>
      </c>
      <c r="I97" s="81"/>
    </row>
    <row r="98" spans="1:9">
      <c r="A98" s="351"/>
      <c r="B98" s="16"/>
      <c r="C98" s="19" t="s">
        <v>39</v>
      </c>
      <c r="D98" s="19"/>
      <c r="E98" s="17"/>
      <c r="F98" s="18"/>
      <c r="G98" s="20">
        <f t="shared" si="14"/>
        <v>0</v>
      </c>
      <c r="H98" s="18">
        <f t="shared" si="15"/>
        <v>0</v>
      </c>
      <c r="I98" s="81"/>
    </row>
    <row r="99" spans="1:9">
      <c r="A99" s="351"/>
      <c r="B99" s="16"/>
      <c r="C99" s="19" t="s">
        <v>35</v>
      </c>
      <c r="D99" s="19" t="s">
        <v>19</v>
      </c>
      <c r="E99" s="17">
        <v>8</v>
      </c>
      <c r="F99" s="99">
        <v>7.1</v>
      </c>
      <c r="G99" s="20">
        <f t="shared" si="14"/>
        <v>56.8</v>
      </c>
      <c r="H99" s="18">
        <f t="shared" si="15"/>
        <v>73.84</v>
      </c>
      <c r="I99" s="81"/>
    </row>
    <row r="100" spans="1:9">
      <c r="A100" s="351"/>
      <c r="B100" s="16"/>
      <c r="C100" s="19" t="s">
        <v>40</v>
      </c>
      <c r="D100" s="19"/>
      <c r="E100" s="17"/>
      <c r="F100" s="18"/>
      <c r="G100" s="20">
        <f t="shared" si="14"/>
        <v>0</v>
      </c>
      <c r="H100" s="18">
        <f t="shared" si="15"/>
        <v>0</v>
      </c>
      <c r="I100" s="81"/>
    </row>
    <row r="101" spans="1:9">
      <c r="A101" s="351"/>
      <c r="B101" s="16"/>
      <c r="C101" s="19" t="s">
        <v>41</v>
      </c>
      <c r="D101" s="19"/>
      <c r="E101" s="17"/>
      <c r="F101" s="18"/>
      <c r="G101" s="20">
        <f t="shared" si="14"/>
        <v>0</v>
      </c>
      <c r="H101" s="18">
        <f t="shared" si="15"/>
        <v>0</v>
      </c>
      <c r="I101" s="81"/>
    </row>
    <row r="102" spans="1:9">
      <c r="A102" s="351"/>
      <c r="B102" s="16"/>
      <c r="C102" s="19" t="s">
        <v>42</v>
      </c>
      <c r="D102" s="19" t="s">
        <v>1</v>
      </c>
      <c r="E102" s="17">
        <v>4</v>
      </c>
      <c r="F102" s="99">
        <v>3.6</v>
      </c>
      <c r="G102" s="20">
        <f t="shared" si="14"/>
        <v>14.4</v>
      </c>
      <c r="H102" s="18">
        <f t="shared" si="15"/>
        <v>18.720000000000002</v>
      </c>
      <c r="I102" s="81"/>
    </row>
    <row r="103" spans="1:9">
      <c r="A103" s="351"/>
      <c r="B103" s="16"/>
      <c r="C103" s="19" t="s">
        <v>105</v>
      </c>
      <c r="D103" s="19" t="s">
        <v>1</v>
      </c>
      <c r="E103" s="17">
        <v>4</v>
      </c>
      <c r="F103" s="99">
        <v>5</v>
      </c>
      <c r="G103" s="20">
        <f t="shared" si="14"/>
        <v>20</v>
      </c>
      <c r="H103" s="18">
        <f t="shared" si="15"/>
        <v>26</v>
      </c>
      <c r="I103" s="81"/>
    </row>
    <row r="104" spans="1:9">
      <c r="A104" s="351"/>
      <c r="B104" s="16"/>
      <c r="C104" s="19" t="s">
        <v>125</v>
      </c>
      <c r="D104" s="19"/>
      <c r="E104" s="17"/>
      <c r="F104" s="18"/>
      <c r="G104" s="20">
        <f t="shared" si="14"/>
        <v>0</v>
      </c>
      <c r="H104" s="18">
        <f t="shared" si="15"/>
        <v>0</v>
      </c>
      <c r="I104" s="81"/>
    </row>
    <row r="105" spans="1:9">
      <c r="A105" s="351"/>
      <c r="B105" s="16"/>
      <c r="C105" s="19" t="s">
        <v>107</v>
      </c>
      <c r="D105" s="19" t="s">
        <v>6</v>
      </c>
      <c r="E105" s="17">
        <v>2</v>
      </c>
      <c r="F105" s="99">
        <v>8</v>
      </c>
      <c r="G105" s="20">
        <f t="shared" si="14"/>
        <v>16</v>
      </c>
      <c r="H105" s="18">
        <f t="shared" si="15"/>
        <v>20.8</v>
      </c>
      <c r="I105" s="81"/>
    </row>
    <row r="106" spans="1:9">
      <c r="A106" s="351"/>
      <c r="B106" s="16"/>
      <c r="C106" s="19" t="s">
        <v>43</v>
      </c>
      <c r="D106" s="19"/>
      <c r="E106" s="17"/>
      <c r="F106" s="18"/>
      <c r="G106" s="20">
        <f t="shared" si="14"/>
        <v>0</v>
      </c>
      <c r="H106" s="18">
        <f t="shared" si="15"/>
        <v>0</v>
      </c>
      <c r="I106" s="81"/>
    </row>
    <row r="107" spans="1:9">
      <c r="A107" s="351"/>
      <c r="B107" s="16"/>
      <c r="C107" s="19" t="s">
        <v>44</v>
      </c>
      <c r="D107" s="19" t="s">
        <v>1</v>
      </c>
      <c r="E107" s="17">
        <v>4</v>
      </c>
      <c r="F107" s="99">
        <v>5</v>
      </c>
      <c r="G107" s="20">
        <f t="shared" si="14"/>
        <v>20</v>
      </c>
      <c r="H107" s="18">
        <f t="shared" si="15"/>
        <v>26</v>
      </c>
      <c r="I107" s="81"/>
    </row>
    <row r="108" spans="1:9">
      <c r="A108" s="351"/>
      <c r="B108" s="16"/>
      <c r="C108" s="19" t="s">
        <v>10</v>
      </c>
      <c r="D108" s="19" t="s">
        <v>6</v>
      </c>
      <c r="E108" s="17">
        <v>2</v>
      </c>
      <c r="F108" s="99">
        <v>10</v>
      </c>
      <c r="G108" s="20">
        <f t="shared" si="14"/>
        <v>20</v>
      </c>
      <c r="H108" s="18">
        <f t="shared" si="15"/>
        <v>26</v>
      </c>
      <c r="I108" s="81"/>
    </row>
    <row r="109" spans="1:9">
      <c r="A109" s="351"/>
      <c r="B109" s="16"/>
      <c r="C109" s="19" t="s">
        <v>46</v>
      </c>
      <c r="D109" s="19"/>
      <c r="E109" s="17"/>
      <c r="F109" s="18"/>
      <c r="G109" s="20">
        <f t="shared" si="14"/>
        <v>0</v>
      </c>
      <c r="H109" s="18">
        <f t="shared" si="15"/>
        <v>0</v>
      </c>
      <c r="I109" s="81"/>
    </row>
    <row r="110" spans="1:9">
      <c r="A110" s="351"/>
      <c r="B110" s="16"/>
      <c r="C110" s="19" t="s">
        <v>44</v>
      </c>
      <c r="D110" s="19" t="s">
        <v>261</v>
      </c>
      <c r="E110" s="17">
        <v>14</v>
      </c>
      <c r="F110" s="99">
        <v>7.45</v>
      </c>
      <c r="G110" s="20">
        <f t="shared" si="14"/>
        <v>104.3</v>
      </c>
      <c r="H110" s="18">
        <f t="shared" si="15"/>
        <v>135.59</v>
      </c>
      <c r="I110" s="81"/>
    </row>
    <row r="111" spans="1:9">
      <c r="A111" s="351"/>
      <c r="B111" s="16"/>
      <c r="C111" s="19" t="s">
        <v>10</v>
      </c>
      <c r="D111" s="19" t="s">
        <v>262</v>
      </c>
      <c r="E111" s="17">
        <v>13</v>
      </c>
      <c r="F111" s="99">
        <v>16.5</v>
      </c>
      <c r="G111" s="20">
        <f t="shared" si="14"/>
        <v>214.5</v>
      </c>
      <c r="H111" s="18">
        <f t="shared" si="15"/>
        <v>278.85000000000002</v>
      </c>
      <c r="I111" s="81"/>
    </row>
    <row r="112" spans="1:9">
      <c r="A112" s="351"/>
      <c r="B112" s="16"/>
      <c r="C112" s="19" t="s">
        <v>47</v>
      </c>
      <c r="D112" s="19"/>
      <c r="E112" s="17"/>
      <c r="F112" s="18"/>
      <c r="G112" s="20">
        <f t="shared" si="14"/>
        <v>0</v>
      </c>
      <c r="H112" s="18">
        <f t="shared" ref="H112:H124" si="16">G112*(1+$I$19)</f>
        <v>0</v>
      </c>
      <c r="I112" s="81"/>
    </row>
    <row r="113" spans="1:10">
      <c r="A113" s="351"/>
      <c r="B113" s="16"/>
      <c r="C113" s="19" t="s">
        <v>10</v>
      </c>
      <c r="D113" s="19" t="s">
        <v>19</v>
      </c>
      <c r="E113" s="17">
        <v>8</v>
      </c>
      <c r="F113" s="99">
        <v>24</v>
      </c>
      <c r="G113" s="20">
        <f t="shared" si="14"/>
        <v>192</v>
      </c>
      <c r="H113" s="18">
        <f t="shared" si="16"/>
        <v>249.60000000000002</v>
      </c>
      <c r="I113" s="81"/>
    </row>
    <row r="114" spans="1:10">
      <c r="A114" s="351"/>
      <c r="B114" s="16"/>
      <c r="C114" s="19" t="s">
        <v>106</v>
      </c>
      <c r="D114" s="19"/>
      <c r="E114" s="17"/>
      <c r="F114" s="18"/>
      <c r="G114" s="20">
        <f t="shared" si="14"/>
        <v>0</v>
      </c>
      <c r="H114" s="18">
        <f t="shared" si="16"/>
        <v>0</v>
      </c>
      <c r="I114" s="81"/>
    </row>
    <row r="115" spans="1:10">
      <c r="A115" s="351"/>
      <c r="B115" s="16"/>
      <c r="C115" s="19" t="s">
        <v>107</v>
      </c>
      <c r="D115" s="19" t="s">
        <v>19</v>
      </c>
      <c r="E115" s="17">
        <v>8</v>
      </c>
      <c r="F115" s="99">
        <v>24</v>
      </c>
      <c r="G115" s="20">
        <f t="shared" si="14"/>
        <v>192</v>
      </c>
      <c r="H115" s="18">
        <f t="shared" si="16"/>
        <v>249.60000000000002</v>
      </c>
      <c r="I115" s="81"/>
    </row>
    <row r="116" spans="1:10">
      <c r="A116" s="351"/>
      <c r="B116" s="16"/>
      <c r="C116" s="19" t="s">
        <v>48</v>
      </c>
      <c r="D116" s="19"/>
      <c r="E116" s="17"/>
      <c r="F116" s="18"/>
      <c r="G116" s="20">
        <f t="shared" si="14"/>
        <v>0</v>
      </c>
      <c r="H116" s="18">
        <f t="shared" si="16"/>
        <v>0</v>
      </c>
      <c r="I116" s="81"/>
    </row>
    <row r="117" spans="1:10">
      <c r="A117" s="351"/>
      <c r="B117" s="16"/>
      <c r="C117" s="19" t="s">
        <v>50</v>
      </c>
      <c r="D117" s="19"/>
      <c r="E117" s="17"/>
      <c r="F117" s="18"/>
      <c r="G117" s="20">
        <f t="shared" si="14"/>
        <v>0</v>
      </c>
      <c r="H117" s="18">
        <f t="shared" si="16"/>
        <v>0</v>
      </c>
      <c r="I117" s="81"/>
    </row>
    <row r="118" spans="1:10">
      <c r="A118" s="351"/>
      <c r="B118" s="16"/>
      <c r="C118" s="19" t="s">
        <v>52</v>
      </c>
      <c r="D118" s="19"/>
      <c r="E118" s="17"/>
      <c r="F118" s="18"/>
      <c r="G118" s="20">
        <f t="shared" si="14"/>
        <v>0</v>
      </c>
      <c r="H118" s="18">
        <f t="shared" si="16"/>
        <v>0</v>
      </c>
      <c r="I118" s="81"/>
    </row>
    <row r="119" spans="1:10">
      <c r="A119" s="351"/>
      <c r="B119" s="16"/>
      <c r="C119" s="19" t="s">
        <v>53</v>
      </c>
      <c r="D119" s="19" t="s">
        <v>1</v>
      </c>
      <c r="E119" s="17">
        <v>4</v>
      </c>
      <c r="F119" s="99">
        <v>18</v>
      </c>
      <c r="G119" s="20">
        <f t="shared" si="14"/>
        <v>72</v>
      </c>
      <c r="H119" s="18">
        <f t="shared" si="16"/>
        <v>93.600000000000009</v>
      </c>
      <c r="I119" s="81"/>
    </row>
    <row r="120" spans="1:10">
      <c r="A120" s="351"/>
      <c r="B120" s="16"/>
      <c r="C120" s="19"/>
      <c r="D120" s="16"/>
      <c r="E120" s="17"/>
      <c r="F120" s="18"/>
      <c r="G120" s="18"/>
      <c r="H120" s="18">
        <f t="shared" si="16"/>
        <v>0</v>
      </c>
      <c r="I120" s="81"/>
    </row>
    <row r="121" spans="1:10">
      <c r="A121" s="351"/>
      <c r="B121" s="16"/>
      <c r="C121" s="19"/>
      <c r="D121" s="16"/>
      <c r="E121" s="17"/>
      <c r="F121" s="18"/>
      <c r="G121" s="18"/>
      <c r="H121" s="18">
        <f t="shared" si="16"/>
        <v>0</v>
      </c>
      <c r="I121" s="81"/>
    </row>
    <row r="122" spans="1:10">
      <c r="A122" s="351"/>
      <c r="B122" s="101"/>
      <c r="C122" s="98" t="s">
        <v>257</v>
      </c>
      <c r="D122" s="101"/>
      <c r="E122" s="98"/>
      <c r="F122" s="99"/>
      <c r="G122" s="99">
        <f>SUM(H123:H124)</f>
        <v>734.5</v>
      </c>
      <c r="H122" s="18"/>
      <c r="I122" s="81"/>
    </row>
    <row r="123" spans="1:10" ht="30">
      <c r="A123" s="351"/>
      <c r="B123" s="98" t="s">
        <v>185</v>
      </c>
      <c r="C123" s="104" t="s">
        <v>186</v>
      </c>
      <c r="D123" s="101" t="s">
        <v>345</v>
      </c>
      <c r="E123" s="103">
        <v>3</v>
      </c>
      <c r="F123" s="100">
        <v>75</v>
      </c>
      <c r="G123" s="100">
        <f t="shared" ref="G123:G124" si="17">F123*E123</f>
        <v>225</v>
      </c>
      <c r="H123" s="18">
        <f t="shared" si="16"/>
        <v>292.5</v>
      </c>
      <c r="I123" s="81"/>
      <c r="J123" s="382"/>
    </row>
    <row r="124" spans="1:10">
      <c r="A124" s="352"/>
      <c r="B124" s="107"/>
      <c r="C124" s="106" t="s">
        <v>356</v>
      </c>
      <c r="D124" s="107" t="s">
        <v>187</v>
      </c>
      <c r="E124" s="108">
        <v>2</v>
      </c>
      <c r="F124" s="109">
        <v>170</v>
      </c>
      <c r="G124" s="170">
        <f t="shared" si="17"/>
        <v>340</v>
      </c>
      <c r="H124" s="88">
        <f t="shared" si="16"/>
        <v>442</v>
      </c>
      <c r="I124" s="89"/>
    </row>
    <row r="125" spans="1:10">
      <c r="J125" s="382"/>
    </row>
    <row r="126" spans="1:10">
      <c r="J126" s="382"/>
    </row>
  </sheetData>
  <mergeCells count="4">
    <mergeCell ref="G22:H22"/>
    <mergeCell ref="C1:I1"/>
    <mergeCell ref="C2:I2"/>
    <mergeCell ref="C3:I3"/>
  </mergeCells>
  <printOptions gridLines="1"/>
  <pageMargins left="0.11811023622047245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Header>&amp;Lwc ccp campus&amp;CFEMININO</oddHeader>
    <oddFooter>&amp;L&amp;8Referência SINAPI: DEZEMBRO de 2016 - Vigência: FEVEREIRO de 2017&amp;C&amp;F&amp;R&amp;P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46"/>
  <sheetViews>
    <sheetView zoomScale="90" zoomScaleNormal="90" workbookViewId="0">
      <selection activeCell="I2" sqref="I2"/>
    </sheetView>
  </sheetViews>
  <sheetFormatPr defaultRowHeight="15"/>
  <cols>
    <col min="1" max="1" width="9.140625" style="1"/>
    <col min="2" max="2" width="10" style="74" customWidth="1"/>
    <col min="3" max="3" width="71" customWidth="1"/>
    <col min="4" max="4" width="9.140625" style="7"/>
    <col min="5" max="5" width="9.140625" style="8"/>
    <col min="6" max="6" width="9.5703125" style="4" bestFit="1" customWidth="1"/>
    <col min="7" max="8" width="12.140625" style="4" bestFit="1" customWidth="1"/>
    <col min="9" max="9" width="13.85546875" style="3" bestFit="1" customWidth="1"/>
    <col min="10" max="10" width="34.140625" style="4" customWidth="1"/>
    <col min="11" max="11" width="13.28515625" bestFit="1" customWidth="1"/>
  </cols>
  <sheetData>
    <row r="1" spans="1:11">
      <c r="A1" s="128"/>
      <c r="B1" s="129"/>
      <c r="C1" s="128" t="s">
        <v>205</v>
      </c>
      <c r="D1" s="129"/>
      <c r="E1" s="129"/>
      <c r="F1" s="129"/>
      <c r="G1" s="129"/>
      <c r="H1" s="129"/>
      <c r="I1" s="131">
        <f>I13</f>
        <v>10154.69325</v>
      </c>
    </row>
    <row r="2" spans="1:11">
      <c r="A2" s="78" t="s">
        <v>102</v>
      </c>
      <c r="B2" s="79"/>
      <c r="C2" s="80"/>
      <c r="D2" s="16"/>
      <c r="E2" s="17"/>
      <c r="F2" s="18"/>
      <c r="G2" s="18"/>
      <c r="H2" s="18"/>
      <c r="I2" s="81"/>
    </row>
    <row r="3" spans="1:11">
      <c r="A3" s="78"/>
      <c r="B3" s="79"/>
      <c r="C3" s="19" t="s">
        <v>134</v>
      </c>
      <c r="D3" s="16"/>
      <c r="E3" s="17"/>
      <c r="F3" s="18"/>
      <c r="G3" s="18"/>
      <c r="H3" s="18"/>
      <c r="I3" s="81"/>
    </row>
    <row r="4" spans="1:11">
      <c r="A4" s="78"/>
      <c r="B4" s="79"/>
      <c r="C4" s="80" t="s">
        <v>129</v>
      </c>
      <c r="D4" s="16"/>
      <c r="E4" s="17"/>
      <c r="F4" s="18"/>
      <c r="G4" s="18"/>
      <c r="H4" s="18"/>
      <c r="I4" s="81"/>
    </row>
    <row r="5" spans="1:11">
      <c r="A5" s="78"/>
      <c r="B5" s="79"/>
      <c r="C5" s="80" t="s">
        <v>119</v>
      </c>
      <c r="D5" s="16"/>
      <c r="E5" s="17"/>
      <c r="F5" s="18"/>
      <c r="G5" s="18"/>
      <c r="H5" s="18"/>
      <c r="I5" s="81"/>
    </row>
    <row r="6" spans="1:11">
      <c r="A6" s="78"/>
      <c r="B6" s="79"/>
      <c r="C6" s="80" t="s">
        <v>130</v>
      </c>
      <c r="D6" s="16"/>
      <c r="E6" s="17"/>
      <c r="F6" s="18"/>
      <c r="G6" s="18"/>
      <c r="H6" s="18"/>
      <c r="I6" s="81"/>
    </row>
    <row r="7" spans="1:11">
      <c r="A7" s="78"/>
      <c r="B7" s="79"/>
      <c r="C7" s="80" t="s">
        <v>131</v>
      </c>
      <c r="D7" s="16"/>
      <c r="E7" s="17"/>
      <c r="F7" s="18"/>
      <c r="G7" s="18"/>
      <c r="H7" s="18"/>
      <c r="I7" s="81"/>
    </row>
    <row r="8" spans="1:11">
      <c r="A8" s="78"/>
      <c r="B8" s="79"/>
      <c r="C8" s="80" t="s">
        <v>132</v>
      </c>
      <c r="D8" s="16"/>
      <c r="E8" s="17"/>
      <c r="F8" s="18"/>
      <c r="G8" s="18"/>
      <c r="H8" s="18"/>
      <c r="I8" s="81"/>
    </row>
    <row r="9" spans="1:11">
      <c r="A9" s="78"/>
      <c r="B9" s="79"/>
      <c r="C9" s="82" t="s">
        <v>133</v>
      </c>
      <c r="D9" s="16"/>
      <c r="E9" s="17"/>
      <c r="F9" s="18"/>
      <c r="G9" s="18"/>
      <c r="H9" s="18"/>
      <c r="I9" s="81"/>
    </row>
    <row r="10" spans="1:11">
      <c r="A10" s="83"/>
      <c r="B10" s="84"/>
      <c r="C10" s="85" t="s">
        <v>166</v>
      </c>
      <c r="D10" s="86"/>
      <c r="E10" s="87"/>
      <c r="F10" s="88"/>
      <c r="G10" s="88"/>
      <c r="H10" s="88"/>
      <c r="I10" s="89"/>
    </row>
    <row r="11" spans="1:11">
      <c r="A11" s="90"/>
      <c r="B11" s="79"/>
      <c r="C11" s="19"/>
      <c r="D11" s="16"/>
      <c r="E11" s="17"/>
      <c r="F11" s="18"/>
      <c r="G11" s="18"/>
      <c r="H11" s="18"/>
      <c r="I11" s="21"/>
    </row>
    <row r="12" spans="1:11">
      <c r="C12" s="22"/>
      <c r="H12" s="72" t="s">
        <v>65</v>
      </c>
      <c r="I12" s="73">
        <v>0.3</v>
      </c>
    </row>
    <row r="13" spans="1:11">
      <c r="G13" s="4" t="s">
        <v>101</v>
      </c>
      <c r="I13" s="12">
        <f>SUM(I16:I48)</f>
        <v>10154.69325</v>
      </c>
      <c r="K13" s="11"/>
    </row>
    <row r="14" spans="1:11">
      <c r="C14" s="22"/>
      <c r="I14" s="5"/>
      <c r="K14" s="13"/>
    </row>
    <row r="15" spans="1:11">
      <c r="G15" s="473" t="s">
        <v>60</v>
      </c>
      <c r="H15" s="473"/>
      <c r="I15" s="3" t="s">
        <v>61</v>
      </c>
    </row>
    <row r="16" spans="1:11">
      <c r="A16" s="1" t="s">
        <v>54</v>
      </c>
      <c r="B16" s="74" t="s">
        <v>55</v>
      </c>
      <c r="C16" t="s">
        <v>56</v>
      </c>
      <c r="D16" s="7" t="s">
        <v>82</v>
      </c>
      <c r="E16" s="8" t="s">
        <v>83</v>
      </c>
      <c r="F16" s="4" t="s">
        <v>57</v>
      </c>
      <c r="G16" s="4" t="s">
        <v>58</v>
      </c>
      <c r="H16" s="4" t="s">
        <v>59</v>
      </c>
    </row>
    <row r="17" spans="1:9">
      <c r="A17" s="1">
        <v>1</v>
      </c>
      <c r="C17" t="s">
        <v>62</v>
      </c>
      <c r="I17" s="3">
        <f>SUM(H18:H21)</f>
        <v>3711.3342499999999</v>
      </c>
    </row>
    <row r="18" spans="1:9">
      <c r="A18" s="1" t="s">
        <v>63</v>
      </c>
      <c r="B18" s="74">
        <v>85333</v>
      </c>
      <c r="C18" t="s">
        <v>66</v>
      </c>
      <c r="D18" s="7" t="s">
        <v>64</v>
      </c>
      <c r="E18" s="8">
        <v>7</v>
      </c>
      <c r="F18" s="4">
        <v>18.45</v>
      </c>
      <c r="G18" s="4">
        <f>F18*E18</f>
        <v>129.15</v>
      </c>
      <c r="H18" s="4">
        <f>G18*(1+$I$12)</f>
        <v>167.89500000000001</v>
      </c>
    </row>
    <row r="19" spans="1:9">
      <c r="A19" s="1" t="s">
        <v>71</v>
      </c>
      <c r="B19" s="74">
        <v>72215</v>
      </c>
      <c r="C19" t="s">
        <v>98</v>
      </c>
      <c r="D19" s="7" t="s">
        <v>67</v>
      </c>
      <c r="E19" s="8">
        <v>0.4</v>
      </c>
      <c r="F19" s="4">
        <v>40.549999999999997</v>
      </c>
      <c r="G19" s="4">
        <f>F19*E19</f>
        <v>16.22</v>
      </c>
      <c r="H19" s="4">
        <f>G19*(1+$I$12)</f>
        <v>21.085999999999999</v>
      </c>
    </row>
    <row r="20" spans="1:9">
      <c r="A20" s="1" t="s">
        <v>72</v>
      </c>
      <c r="B20" s="74">
        <v>85406</v>
      </c>
      <c r="C20" t="s">
        <v>69</v>
      </c>
      <c r="D20" s="7" t="s">
        <v>68</v>
      </c>
      <c r="E20" s="8">
        <v>44</v>
      </c>
      <c r="F20" s="4">
        <v>45.73</v>
      </c>
      <c r="G20" s="4">
        <f t="shared" ref="G20:G21" si="0">F20*E20</f>
        <v>2012.12</v>
      </c>
      <c r="H20" s="4">
        <f t="shared" ref="H20:H21" si="1">G20*(1+$I$12)</f>
        <v>2615.7559999999999</v>
      </c>
    </row>
    <row r="21" spans="1:9">
      <c r="A21" s="1" t="s">
        <v>73</v>
      </c>
      <c r="B21" s="74">
        <v>85406</v>
      </c>
      <c r="C21" t="s">
        <v>128</v>
      </c>
      <c r="D21" s="7" t="s">
        <v>68</v>
      </c>
      <c r="E21" s="8">
        <f>2.5*6.1</f>
        <v>15.25</v>
      </c>
      <c r="F21" s="4">
        <v>45.73</v>
      </c>
      <c r="G21" s="4">
        <f t="shared" si="0"/>
        <v>697.38249999999994</v>
      </c>
      <c r="H21" s="4">
        <f t="shared" si="1"/>
        <v>906.59724999999992</v>
      </c>
    </row>
    <row r="22" spans="1:9">
      <c r="A22" s="1">
        <v>2</v>
      </c>
      <c r="C22" t="s">
        <v>74</v>
      </c>
    </row>
    <row r="23" spans="1:9">
      <c r="B23" s="74" t="s">
        <v>111</v>
      </c>
      <c r="C23" t="s">
        <v>76</v>
      </c>
      <c r="I23" s="3">
        <f>G50</f>
        <v>460.32999999999993</v>
      </c>
    </row>
    <row r="24" spans="1:9">
      <c r="A24" s="1">
        <v>3</v>
      </c>
      <c r="C24" t="s">
        <v>75</v>
      </c>
    </row>
    <row r="25" spans="1:9">
      <c r="B25" s="74" t="s">
        <v>112</v>
      </c>
      <c r="C25" t="s">
        <v>77</v>
      </c>
      <c r="I25" s="3">
        <f>G84</f>
        <v>998.25700000000006</v>
      </c>
    </row>
    <row r="26" spans="1:9">
      <c r="C26" t="s">
        <v>80</v>
      </c>
    </row>
    <row r="27" spans="1:9">
      <c r="C27" t="s">
        <v>135</v>
      </c>
    </row>
    <row r="28" spans="1:9" ht="60">
      <c r="B28" s="60">
        <v>87495</v>
      </c>
      <c r="C28" s="59" t="s">
        <v>136</v>
      </c>
      <c r="D28" s="7" t="s">
        <v>68</v>
      </c>
      <c r="E28" s="8">
        <v>4</v>
      </c>
      <c r="F28" s="8">
        <v>63.84</v>
      </c>
      <c r="G28" s="8">
        <f t="shared" ref="G28" si="2">F28*E28</f>
        <v>255.36</v>
      </c>
      <c r="H28" s="8">
        <f t="shared" ref="H28" si="3">G28*(1+$I$12)</f>
        <v>331.96800000000002</v>
      </c>
    </row>
    <row r="29" spans="1:9">
      <c r="C29" t="s">
        <v>137</v>
      </c>
      <c r="D29" s="7" t="s">
        <v>68</v>
      </c>
      <c r="E29" s="8">
        <v>70</v>
      </c>
    </row>
    <row r="30" spans="1:9" ht="45">
      <c r="B30" s="74">
        <v>87273</v>
      </c>
      <c r="C30" s="2" t="s">
        <v>118</v>
      </c>
      <c r="D30" s="7" t="s">
        <v>68</v>
      </c>
      <c r="E30" s="8">
        <v>70</v>
      </c>
      <c r="F30" s="6">
        <v>42.53</v>
      </c>
      <c r="G30" s="6">
        <f t="shared" ref="G30" si="4">F30*E30</f>
        <v>2977.1</v>
      </c>
      <c r="H30" s="6">
        <f>G30*(1+$I$12)</f>
        <v>3870.23</v>
      </c>
    </row>
    <row r="31" spans="1:9">
      <c r="C31" t="s">
        <v>138</v>
      </c>
    </row>
    <row r="32" spans="1:9" ht="45">
      <c r="B32" s="74">
        <v>87250</v>
      </c>
      <c r="C32" s="2" t="s">
        <v>120</v>
      </c>
      <c r="D32" s="7" t="s">
        <v>68</v>
      </c>
      <c r="E32" s="8">
        <v>16</v>
      </c>
      <c r="F32" s="6">
        <v>33.200000000000003</v>
      </c>
      <c r="G32" s="6">
        <f t="shared" ref="G32" si="5">F32*E32</f>
        <v>531.20000000000005</v>
      </c>
      <c r="H32" s="6">
        <f>G32*(1+$I$12)</f>
        <v>690.56000000000006</v>
      </c>
    </row>
    <row r="33" spans="2:9" ht="75">
      <c r="B33" s="58">
        <v>90843</v>
      </c>
      <c r="C33" s="2" t="s">
        <v>139</v>
      </c>
      <c r="D33" s="7" t="s">
        <v>90</v>
      </c>
      <c r="E33" s="8">
        <v>1</v>
      </c>
      <c r="F33" s="4">
        <v>725</v>
      </c>
      <c r="G33" s="6">
        <f t="shared" ref="G33" si="6">F33*E33</f>
        <v>725</v>
      </c>
      <c r="H33" s="6">
        <f>G33*(1+$I$12)</f>
        <v>942.5</v>
      </c>
    </row>
    <row r="34" spans="2:9" ht="75">
      <c r="B34" s="58">
        <v>90843</v>
      </c>
      <c r="C34" s="2" t="s">
        <v>95</v>
      </c>
      <c r="D34" s="7" t="s">
        <v>90</v>
      </c>
      <c r="E34" s="8">
        <v>1</v>
      </c>
      <c r="F34" s="4">
        <v>695</v>
      </c>
      <c r="G34" s="6">
        <f t="shared" ref="G34" si="7">F34*E34</f>
        <v>695</v>
      </c>
      <c r="H34" s="6">
        <f>G34*(1+$I$12)</f>
        <v>903.5</v>
      </c>
    </row>
    <row r="35" spans="2:9" ht="60">
      <c r="B35" s="58">
        <v>90842</v>
      </c>
      <c r="C35" s="2" t="s">
        <v>113</v>
      </c>
      <c r="D35" s="7" t="s">
        <v>90</v>
      </c>
      <c r="E35" s="8">
        <v>1</v>
      </c>
      <c r="F35" s="4">
        <v>650</v>
      </c>
      <c r="G35" s="6">
        <f t="shared" ref="G35" si="8">F35*E35</f>
        <v>650</v>
      </c>
      <c r="H35" s="6">
        <f>G35*(1+$I$12)</f>
        <v>845</v>
      </c>
    </row>
    <row r="38" spans="2:9">
      <c r="C38" s="2" t="s">
        <v>88</v>
      </c>
      <c r="I38" s="3">
        <f>SUM(H39:H41)</f>
        <v>4984.7719999999999</v>
      </c>
    </row>
    <row r="39" spans="2:9" ht="45">
      <c r="B39" s="74">
        <v>86932</v>
      </c>
      <c r="C39" s="2" t="s">
        <v>89</v>
      </c>
      <c r="D39" s="7" t="s">
        <v>90</v>
      </c>
      <c r="E39" s="8">
        <v>6</v>
      </c>
      <c r="F39" s="6">
        <v>358.94</v>
      </c>
      <c r="G39" s="6">
        <f t="shared" ref="G39:G40" si="9">F39*E39</f>
        <v>2153.64</v>
      </c>
      <c r="H39" s="6">
        <f>G39*(1+$I$12)</f>
        <v>2799.732</v>
      </c>
    </row>
    <row r="40" spans="2:9" ht="45">
      <c r="B40" s="74" t="s">
        <v>91</v>
      </c>
      <c r="C40" s="2" t="s">
        <v>92</v>
      </c>
      <c r="D40" s="7" t="s">
        <v>90</v>
      </c>
      <c r="E40" s="8">
        <v>2</v>
      </c>
      <c r="F40" s="6">
        <v>438.85</v>
      </c>
      <c r="G40" s="6">
        <f t="shared" si="9"/>
        <v>877.7</v>
      </c>
      <c r="H40" s="6">
        <f>G40*(1+$I$12)</f>
        <v>1141.01</v>
      </c>
    </row>
    <row r="41" spans="2:9" ht="60">
      <c r="B41" s="75">
        <v>93396</v>
      </c>
      <c r="C41" s="2" t="s">
        <v>140</v>
      </c>
      <c r="D41" s="7" t="s">
        <v>90</v>
      </c>
      <c r="E41" s="8">
        <v>2</v>
      </c>
      <c r="F41" s="6">
        <v>401.55</v>
      </c>
      <c r="G41" s="6">
        <f t="shared" ref="G41" si="10">F41*E41</f>
        <v>803.1</v>
      </c>
      <c r="H41" s="6">
        <f>G41*(1+$I$12)</f>
        <v>1044.03</v>
      </c>
    </row>
    <row r="42" spans="2:9">
      <c r="C42" s="2" t="s">
        <v>99</v>
      </c>
    </row>
    <row r="43" spans="2:9" ht="30">
      <c r="B43" s="74" t="s">
        <v>96</v>
      </c>
      <c r="C43" s="2" t="s">
        <v>116</v>
      </c>
      <c r="D43" s="7" t="s">
        <v>68</v>
      </c>
      <c r="E43" s="8">
        <v>35</v>
      </c>
      <c r="F43" s="4">
        <v>22.25</v>
      </c>
      <c r="G43" s="6">
        <f t="shared" ref="G43:G44" si="11">F43*E43</f>
        <v>778.75</v>
      </c>
      <c r="H43" s="6">
        <f>G43*(1+$I$12)</f>
        <v>1012.375</v>
      </c>
    </row>
    <row r="44" spans="2:9" ht="30">
      <c r="B44" s="74" t="s">
        <v>97</v>
      </c>
      <c r="C44" s="2" t="s">
        <v>117</v>
      </c>
      <c r="D44" s="7" t="s">
        <v>68</v>
      </c>
      <c r="E44" s="8">
        <v>2</v>
      </c>
      <c r="F44" s="4">
        <v>24.22</v>
      </c>
      <c r="G44" s="6">
        <f t="shared" si="11"/>
        <v>48.44</v>
      </c>
      <c r="H44" s="6">
        <f>G44*(1+$I$12)</f>
        <v>62.972000000000001</v>
      </c>
    </row>
    <row r="45" spans="2:9" ht="30">
      <c r="B45" s="74">
        <v>88487</v>
      </c>
      <c r="C45" s="2" t="s">
        <v>164</v>
      </c>
      <c r="D45" s="7" t="s">
        <v>68</v>
      </c>
      <c r="E45" s="8">
        <f>2.5*6.1</f>
        <v>15.25</v>
      </c>
      <c r="F45" s="4">
        <v>8.5</v>
      </c>
      <c r="G45" s="6">
        <f t="shared" ref="G45" si="12">F45*E45</f>
        <v>129.625</v>
      </c>
      <c r="H45" s="6">
        <f>G45*(1+$I$12)</f>
        <v>168.51250000000002</v>
      </c>
    </row>
    <row r="46" spans="2:9">
      <c r="C46" s="2" t="s">
        <v>165</v>
      </c>
      <c r="D46" s="7" t="s">
        <v>90</v>
      </c>
      <c r="E46" s="8">
        <v>1</v>
      </c>
      <c r="F46" s="4">
        <v>85</v>
      </c>
      <c r="G46" s="6">
        <f t="shared" ref="G46" si="13">F46*E46</f>
        <v>85</v>
      </c>
      <c r="H46" s="6">
        <f>G46*(1+$I$12)</f>
        <v>110.5</v>
      </c>
    </row>
    <row r="47" spans="2:9">
      <c r="C47" s="2"/>
      <c r="G47" s="6"/>
      <c r="H47" s="6"/>
    </row>
    <row r="48" spans="2:9">
      <c r="C48" s="2"/>
      <c r="G48" s="6"/>
      <c r="H48" s="6"/>
    </row>
    <row r="49" spans="2:17">
      <c r="C49" s="9"/>
      <c r="G49" s="6"/>
      <c r="H49" s="6"/>
    </row>
    <row r="50" spans="2:17">
      <c r="B50" s="76"/>
      <c r="C50" s="64" t="s">
        <v>76</v>
      </c>
      <c r="D50" s="62" t="s">
        <v>115</v>
      </c>
      <c r="E50" s="64"/>
      <c r="F50" s="64"/>
      <c r="G50" s="68">
        <f>SUM(H55:H72)</f>
        <v>460.32999999999993</v>
      </c>
      <c r="H50" s="68"/>
      <c r="I50" s="69"/>
      <c r="J50" s="17"/>
      <c r="K50" s="19"/>
    </row>
    <row r="51" spans="2:17">
      <c r="C51" t="s">
        <v>0</v>
      </c>
      <c r="D51"/>
      <c r="E51"/>
      <c r="F51"/>
      <c r="I51" s="15"/>
      <c r="J51" s="18"/>
      <c r="K51" s="19"/>
      <c r="L51" s="16"/>
      <c r="M51" s="17"/>
      <c r="N51" s="18"/>
      <c r="O51" s="18"/>
      <c r="P51" s="18"/>
      <c r="Q51" s="19"/>
    </row>
    <row r="52" spans="2:17">
      <c r="C52" t="s">
        <v>108</v>
      </c>
      <c r="D52"/>
      <c r="E52"/>
      <c r="F52"/>
      <c r="I52" s="15"/>
      <c r="J52" s="18"/>
      <c r="K52" s="19"/>
      <c r="L52" s="16"/>
      <c r="M52" s="17"/>
      <c r="N52" s="18"/>
      <c r="O52" s="18"/>
      <c r="P52" s="18"/>
      <c r="Q52" s="19"/>
    </row>
    <row r="53" spans="2:17">
      <c r="C53" t="s">
        <v>3</v>
      </c>
      <c r="D53"/>
      <c r="E53"/>
      <c r="F53"/>
      <c r="I53" s="15"/>
      <c r="J53" s="18"/>
      <c r="K53" s="19"/>
      <c r="L53" s="19"/>
      <c r="M53" s="19"/>
      <c r="N53" s="19"/>
      <c r="O53" s="20"/>
      <c r="P53" s="20"/>
      <c r="Q53" s="19"/>
    </row>
    <row r="54" spans="2:17">
      <c r="B54" s="58"/>
      <c r="C54" t="s">
        <v>4</v>
      </c>
      <c r="D54"/>
      <c r="E54"/>
      <c r="F54"/>
      <c r="I54" s="15"/>
      <c r="J54" s="18"/>
      <c r="K54" s="19"/>
      <c r="L54" s="19"/>
      <c r="M54" s="19"/>
      <c r="N54" s="19"/>
      <c r="O54" s="20"/>
      <c r="P54" s="20"/>
      <c r="Q54" s="19"/>
    </row>
    <row r="55" spans="2:17">
      <c r="B55" s="74">
        <v>89753</v>
      </c>
      <c r="C55" t="s">
        <v>5</v>
      </c>
      <c r="D55" t="s">
        <v>6</v>
      </c>
      <c r="E55">
        <v>2</v>
      </c>
      <c r="F55">
        <v>6</v>
      </c>
      <c r="G55" s="6">
        <f t="shared" ref="G55:G57" si="14">F55*E55</f>
        <v>12</v>
      </c>
      <c r="H55" s="6">
        <f t="shared" ref="H55:H57" si="15">G55*(1+$I$12)</f>
        <v>15.600000000000001</v>
      </c>
      <c r="I55" s="15"/>
      <c r="L55" s="19"/>
      <c r="M55" s="19"/>
      <c r="N55" s="19"/>
      <c r="O55" s="20"/>
      <c r="P55" s="20"/>
      <c r="Q55" s="19"/>
    </row>
    <row r="56" spans="2:17">
      <c r="C56" t="s">
        <v>7</v>
      </c>
      <c r="D56"/>
      <c r="E56"/>
      <c r="F56"/>
      <c r="G56" s="6">
        <f t="shared" si="14"/>
        <v>0</v>
      </c>
      <c r="H56" s="6">
        <f t="shared" si="15"/>
        <v>0</v>
      </c>
      <c r="I56" s="15"/>
      <c r="L56" s="19"/>
      <c r="M56" s="19"/>
      <c r="N56" s="19"/>
      <c r="O56" s="20"/>
      <c r="P56" s="20"/>
      <c r="Q56" s="19"/>
    </row>
    <row r="57" spans="2:17">
      <c r="B57" s="74">
        <v>89733</v>
      </c>
      <c r="C57" t="s">
        <v>8</v>
      </c>
      <c r="D57" t="s">
        <v>14</v>
      </c>
      <c r="E57">
        <v>12</v>
      </c>
      <c r="F57">
        <v>11</v>
      </c>
      <c r="G57" s="6">
        <f t="shared" si="14"/>
        <v>132</v>
      </c>
      <c r="H57" s="6">
        <f t="shared" si="15"/>
        <v>171.6</v>
      </c>
      <c r="I57" s="15"/>
      <c r="L57" s="19"/>
      <c r="M57" s="19"/>
      <c r="N57" s="19"/>
      <c r="O57" s="20"/>
      <c r="P57" s="20"/>
      <c r="Q57" s="19"/>
    </row>
    <row r="58" spans="2:17">
      <c r="C58" s="70" t="s">
        <v>141</v>
      </c>
      <c r="D58" s="19"/>
      <c r="E58"/>
      <c r="F58"/>
      <c r="G58" s="6">
        <f t="shared" ref="G58:G114" si="16">F58*E58</f>
        <v>0</v>
      </c>
      <c r="H58" s="6">
        <f t="shared" ref="H58:H83" si="17">G58*(1+$I$12)</f>
        <v>0</v>
      </c>
      <c r="I58" s="15"/>
      <c r="L58" s="19"/>
      <c r="M58" s="19"/>
      <c r="N58" s="19"/>
      <c r="O58" s="20"/>
      <c r="P58" s="20"/>
      <c r="Q58" s="19"/>
    </row>
    <row r="59" spans="2:17">
      <c r="C59" s="70" t="s">
        <v>13</v>
      </c>
      <c r="D59" s="19" t="s">
        <v>11</v>
      </c>
      <c r="E59">
        <v>1</v>
      </c>
      <c r="F59">
        <v>19</v>
      </c>
      <c r="G59" s="6">
        <f t="shared" si="16"/>
        <v>19</v>
      </c>
      <c r="H59" s="6">
        <f t="shared" si="17"/>
        <v>24.7</v>
      </c>
      <c r="I59" s="15"/>
      <c r="L59" s="19"/>
      <c r="M59" s="19"/>
      <c r="N59" s="19"/>
      <c r="O59" s="20"/>
      <c r="P59" s="20"/>
      <c r="Q59" s="19"/>
    </row>
    <row r="60" spans="2:17">
      <c r="C60" s="70" t="s">
        <v>10</v>
      </c>
      <c r="D60" s="19" t="s">
        <v>11</v>
      </c>
      <c r="E60">
        <v>1</v>
      </c>
      <c r="F60">
        <v>9</v>
      </c>
      <c r="G60" s="6">
        <f t="shared" si="16"/>
        <v>9</v>
      </c>
      <c r="H60" s="6">
        <f t="shared" si="17"/>
        <v>11.700000000000001</v>
      </c>
      <c r="I60" s="15"/>
      <c r="L60" s="19"/>
      <c r="M60" s="19"/>
      <c r="N60" s="19"/>
      <c r="O60" s="20"/>
      <c r="P60" s="20"/>
      <c r="Q60" s="19"/>
    </row>
    <row r="61" spans="2:17">
      <c r="C61" s="71" t="s">
        <v>142</v>
      </c>
      <c r="D61" s="19"/>
      <c r="E61"/>
      <c r="F61"/>
      <c r="G61" s="6">
        <f t="shared" si="16"/>
        <v>0</v>
      </c>
      <c r="H61" s="6">
        <f t="shared" si="17"/>
        <v>0</v>
      </c>
      <c r="I61" s="15"/>
      <c r="L61" s="19"/>
      <c r="M61" s="19"/>
      <c r="N61" s="19"/>
      <c r="O61" s="20"/>
      <c r="P61" s="20"/>
      <c r="Q61" s="19"/>
    </row>
    <row r="62" spans="2:17">
      <c r="B62" s="58"/>
      <c r="C62" s="70" t="s">
        <v>143</v>
      </c>
      <c r="D62" s="19" t="s">
        <v>11</v>
      </c>
      <c r="E62">
        <v>1</v>
      </c>
      <c r="F62">
        <v>22</v>
      </c>
      <c r="G62" s="6">
        <f t="shared" si="16"/>
        <v>22</v>
      </c>
      <c r="H62" s="6">
        <f t="shared" si="17"/>
        <v>28.6</v>
      </c>
      <c r="I62" s="15"/>
      <c r="L62" s="19"/>
      <c r="M62" s="19"/>
      <c r="N62" s="19"/>
      <c r="O62" s="20"/>
      <c r="P62" s="20"/>
      <c r="Q62" s="19"/>
    </row>
    <row r="63" spans="2:17">
      <c r="C63" s="71" t="s">
        <v>16</v>
      </c>
      <c r="D63" s="19"/>
      <c r="E63"/>
      <c r="F63"/>
      <c r="G63" s="6">
        <f t="shared" si="16"/>
        <v>0</v>
      </c>
      <c r="H63" s="6">
        <f t="shared" si="17"/>
        <v>0</v>
      </c>
      <c r="I63" s="15"/>
      <c r="L63" s="19"/>
      <c r="M63" s="19"/>
      <c r="N63" s="19"/>
      <c r="O63" s="20"/>
      <c r="P63" s="20"/>
      <c r="Q63" s="19"/>
    </row>
    <row r="64" spans="2:17">
      <c r="C64" s="71" t="s">
        <v>17</v>
      </c>
      <c r="D64" s="19" t="s">
        <v>6</v>
      </c>
      <c r="E64">
        <v>2</v>
      </c>
      <c r="F64"/>
      <c r="G64" s="6">
        <f t="shared" si="16"/>
        <v>0</v>
      </c>
      <c r="H64" s="6">
        <f t="shared" si="17"/>
        <v>0</v>
      </c>
      <c r="I64" s="15"/>
      <c r="L64" s="19"/>
      <c r="M64" s="19"/>
      <c r="N64" s="19"/>
      <c r="O64" s="20"/>
      <c r="P64" s="20"/>
      <c r="Q64" s="19"/>
    </row>
    <row r="65" spans="1:17">
      <c r="C65" s="70" t="s">
        <v>144</v>
      </c>
      <c r="D65" s="19"/>
      <c r="E65"/>
      <c r="F65"/>
      <c r="G65" s="6">
        <f t="shared" si="16"/>
        <v>0</v>
      </c>
      <c r="H65" s="6">
        <f t="shared" si="17"/>
        <v>0</v>
      </c>
      <c r="I65" s="15"/>
      <c r="L65" s="19"/>
      <c r="M65" s="19"/>
      <c r="N65" s="19"/>
      <c r="O65" s="20"/>
      <c r="P65" s="20"/>
      <c r="Q65" s="19"/>
    </row>
    <row r="66" spans="1:17">
      <c r="C66" s="70" t="s">
        <v>143</v>
      </c>
      <c r="D66" s="19" t="s">
        <v>11</v>
      </c>
      <c r="E66">
        <v>1</v>
      </c>
      <c r="F66">
        <v>30</v>
      </c>
      <c r="G66" s="6">
        <f t="shared" si="16"/>
        <v>30</v>
      </c>
      <c r="H66" s="6">
        <f t="shared" si="17"/>
        <v>39</v>
      </c>
      <c r="I66" s="15"/>
      <c r="L66" s="19"/>
      <c r="M66" s="19"/>
      <c r="N66" s="19"/>
      <c r="O66" s="20"/>
      <c r="P66" s="20"/>
      <c r="Q66" s="19"/>
    </row>
    <row r="67" spans="1:17">
      <c r="B67" s="58"/>
      <c r="C67" s="70" t="s">
        <v>18</v>
      </c>
      <c r="D67" s="19"/>
      <c r="E67"/>
      <c r="F67"/>
      <c r="G67" s="6">
        <f t="shared" si="16"/>
        <v>0</v>
      </c>
      <c r="H67" s="6">
        <f t="shared" si="17"/>
        <v>0</v>
      </c>
      <c r="I67" s="15"/>
      <c r="L67" s="19"/>
      <c r="M67" s="19"/>
      <c r="N67" s="19"/>
      <c r="O67" s="20"/>
      <c r="P67" s="20"/>
      <c r="Q67" s="19"/>
    </row>
    <row r="68" spans="1:17">
      <c r="B68" s="74">
        <v>89752</v>
      </c>
      <c r="C68" s="4" t="s">
        <v>8</v>
      </c>
      <c r="D68" t="s">
        <v>9</v>
      </c>
      <c r="E68">
        <v>6</v>
      </c>
      <c r="F68">
        <v>4.5999999999999996</v>
      </c>
      <c r="G68" s="6">
        <f t="shared" si="16"/>
        <v>27.599999999999998</v>
      </c>
      <c r="H68" s="6">
        <f t="shared" si="17"/>
        <v>35.879999999999995</v>
      </c>
      <c r="I68" s="15"/>
      <c r="L68" s="19"/>
      <c r="M68" s="19"/>
      <c r="N68" s="19"/>
      <c r="O68" s="20"/>
      <c r="P68" s="20"/>
      <c r="Q68" s="19"/>
    </row>
    <row r="69" spans="1:17">
      <c r="C69" s="4" t="s">
        <v>20</v>
      </c>
      <c r="D69"/>
      <c r="E69"/>
      <c r="F69"/>
      <c r="G69" s="6">
        <f t="shared" si="16"/>
        <v>0</v>
      </c>
      <c r="H69" s="6">
        <f t="shared" si="17"/>
        <v>0</v>
      </c>
      <c r="I69" s="15"/>
      <c r="L69" s="19"/>
      <c r="M69" s="19"/>
      <c r="N69" s="19"/>
      <c r="O69" s="20"/>
      <c r="P69" s="20"/>
      <c r="Q69" s="19"/>
    </row>
    <row r="70" spans="1:17">
      <c r="B70" s="74">
        <v>89778</v>
      </c>
      <c r="C70" s="4" t="s">
        <v>13</v>
      </c>
      <c r="D70" t="s">
        <v>15</v>
      </c>
      <c r="E70">
        <v>5</v>
      </c>
      <c r="F70">
        <v>12.5</v>
      </c>
      <c r="G70" s="6">
        <f t="shared" si="16"/>
        <v>62.5</v>
      </c>
      <c r="H70" s="6">
        <f t="shared" si="17"/>
        <v>81.25</v>
      </c>
      <c r="I70" s="15"/>
      <c r="L70" s="19"/>
      <c r="M70" s="19"/>
      <c r="N70" s="19"/>
      <c r="O70" s="20"/>
      <c r="P70" s="20"/>
      <c r="Q70" s="19"/>
    </row>
    <row r="71" spans="1:17">
      <c r="B71" s="74">
        <v>89754</v>
      </c>
      <c r="C71" s="4" t="s">
        <v>10</v>
      </c>
      <c r="D71" t="s">
        <v>15</v>
      </c>
      <c r="E71">
        <v>5</v>
      </c>
      <c r="F71">
        <v>8</v>
      </c>
      <c r="G71" s="6">
        <f t="shared" si="16"/>
        <v>40</v>
      </c>
      <c r="H71" s="6">
        <f t="shared" si="17"/>
        <v>52</v>
      </c>
      <c r="I71" s="15"/>
      <c r="L71" s="19"/>
      <c r="M71" s="19"/>
      <c r="N71" s="19"/>
      <c r="O71" s="20"/>
      <c r="P71" s="20"/>
      <c r="Q71" s="19"/>
    </row>
    <row r="72" spans="1:17">
      <c r="B72" s="58"/>
      <c r="C72" s="4" t="s">
        <v>145</v>
      </c>
      <c r="D72"/>
      <c r="E72"/>
      <c r="F72"/>
      <c r="G72" s="6">
        <f t="shared" si="16"/>
        <v>0</v>
      </c>
      <c r="H72" s="6">
        <f t="shared" si="17"/>
        <v>0</v>
      </c>
      <c r="I72" s="15"/>
      <c r="L72" s="19"/>
      <c r="M72" s="19"/>
      <c r="N72" s="19"/>
      <c r="O72" s="20"/>
      <c r="P72" s="20"/>
      <c r="Q72" s="19"/>
    </row>
    <row r="73" spans="1:17">
      <c r="B73" s="58">
        <v>89509</v>
      </c>
      <c r="C73" s="59" t="s">
        <v>156</v>
      </c>
      <c r="D73" t="s">
        <v>146</v>
      </c>
      <c r="E73">
        <v>3</v>
      </c>
      <c r="F73">
        <v>19</v>
      </c>
      <c r="G73" s="6">
        <f t="shared" si="16"/>
        <v>57</v>
      </c>
      <c r="H73" s="6">
        <f t="shared" si="17"/>
        <v>74.100000000000009</v>
      </c>
      <c r="I73" s="15"/>
      <c r="L73" s="19"/>
      <c r="M73" s="19"/>
      <c r="N73" s="19"/>
      <c r="O73" s="20"/>
      <c r="P73" s="20"/>
      <c r="Q73" s="19"/>
    </row>
    <row r="74" spans="1:17">
      <c r="B74" s="58">
        <v>89512</v>
      </c>
      <c r="C74" s="59" t="s">
        <v>157</v>
      </c>
      <c r="D74" t="s">
        <v>147</v>
      </c>
      <c r="E74">
        <v>6</v>
      </c>
      <c r="F74">
        <v>42</v>
      </c>
      <c r="G74" s="6">
        <f t="shared" si="16"/>
        <v>252</v>
      </c>
      <c r="H74" s="6">
        <f t="shared" si="17"/>
        <v>327.60000000000002</v>
      </c>
      <c r="I74" s="15"/>
      <c r="L74" s="19"/>
      <c r="M74" s="19"/>
      <c r="N74" s="19"/>
      <c r="O74" s="20"/>
      <c r="P74" s="20"/>
      <c r="Q74" s="19"/>
    </row>
    <row r="75" spans="1:17">
      <c r="B75" s="58">
        <v>89508</v>
      </c>
      <c r="C75" s="59" t="s">
        <v>158</v>
      </c>
      <c r="D75" t="s">
        <v>148</v>
      </c>
      <c r="E75">
        <v>6</v>
      </c>
      <c r="F75">
        <v>14</v>
      </c>
      <c r="G75" s="6">
        <f t="shared" si="16"/>
        <v>84</v>
      </c>
      <c r="H75" s="6">
        <f t="shared" si="17"/>
        <v>109.2</v>
      </c>
      <c r="I75" s="15"/>
      <c r="L75" s="19"/>
      <c r="M75" s="19"/>
      <c r="N75" s="19"/>
      <c r="O75" s="20"/>
      <c r="P75" s="20"/>
      <c r="Q75" s="19"/>
    </row>
    <row r="76" spans="1:17">
      <c r="B76" s="58"/>
      <c r="C76" s="4" t="s">
        <v>149</v>
      </c>
      <c r="D76"/>
      <c r="E76"/>
      <c r="F76"/>
      <c r="G76" s="6">
        <f t="shared" si="16"/>
        <v>0</v>
      </c>
      <c r="H76" s="6">
        <f t="shared" si="17"/>
        <v>0</v>
      </c>
      <c r="I76" s="15"/>
      <c r="L76" s="19"/>
      <c r="M76" s="19"/>
      <c r="N76" s="19"/>
      <c r="O76" s="20"/>
      <c r="P76" s="20"/>
      <c r="Q76" s="19"/>
    </row>
    <row r="77" spans="1:17">
      <c r="B77" s="74">
        <v>89860</v>
      </c>
      <c r="C77" s="4" t="s">
        <v>150</v>
      </c>
      <c r="D77" t="s">
        <v>6</v>
      </c>
      <c r="E77">
        <v>2</v>
      </c>
      <c r="F77">
        <v>30</v>
      </c>
      <c r="G77" s="6">
        <f t="shared" si="16"/>
        <v>60</v>
      </c>
      <c r="H77" s="6">
        <f t="shared" si="17"/>
        <v>78</v>
      </c>
      <c r="I77" s="15"/>
      <c r="L77" s="19"/>
      <c r="M77" s="19"/>
      <c r="N77" s="19"/>
      <c r="O77" s="20"/>
      <c r="P77" s="20"/>
      <c r="Q77" s="19"/>
    </row>
    <row r="78" spans="1:17">
      <c r="B78" s="74">
        <v>89861</v>
      </c>
      <c r="C78" s="4" t="s">
        <v>143</v>
      </c>
      <c r="D78" t="s">
        <v>11</v>
      </c>
      <c r="E78">
        <v>1</v>
      </c>
      <c r="F78">
        <v>30</v>
      </c>
      <c r="G78" s="6">
        <f t="shared" si="16"/>
        <v>30</v>
      </c>
      <c r="H78" s="6">
        <f t="shared" si="17"/>
        <v>39</v>
      </c>
      <c r="I78" s="15"/>
      <c r="L78" s="19"/>
      <c r="M78" s="19"/>
      <c r="N78" s="19"/>
      <c r="O78" s="20"/>
      <c r="P78" s="20"/>
      <c r="Q78" s="19"/>
    </row>
    <row r="79" spans="1:17">
      <c r="A79" s="14">
        <v>89506</v>
      </c>
      <c r="B79" s="58">
        <v>89784</v>
      </c>
      <c r="C79" s="4" t="s">
        <v>151</v>
      </c>
      <c r="D79" t="s">
        <v>11</v>
      </c>
      <c r="E79">
        <v>1</v>
      </c>
      <c r="F79">
        <v>15</v>
      </c>
      <c r="G79" s="6">
        <f t="shared" si="16"/>
        <v>15</v>
      </c>
      <c r="H79" s="6">
        <f t="shared" si="17"/>
        <v>19.5</v>
      </c>
      <c r="I79" s="15"/>
      <c r="L79" s="19"/>
      <c r="M79" s="19"/>
      <c r="N79" s="19"/>
      <c r="O79" s="20"/>
      <c r="P79" s="20"/>
      <c r="Q79" s="19"/>
    </row>
    <row r="80" spans="1:17">
      <c r="A80" s="14"/>
      <c r="B80" s="58"/>
      <c r="C80" s="4" t="s">
        <v>28</v>
      </c>
      <c r="D80"/>
      <c r="E80"/>
      <c r="F80"/>
      <c r="G80" s="6">
        <f t="shared" si="16"/>
        <v>0</v>
      </c>
      <c r="H80" s="6">
        <f t="shared" si="17"/>
        <v>0</v>
      </c>
      <c r="I80" s="15"/>
      <c r="L80" s="19"/>
      <c r="M80" s="19"/>
      <c r="N80" s="19"/>
      <c r="O80" s="20"/>
      <c r="P80" s="20"/>
      <c r="Q80" s="19"/>
    </row>
    <row r="81" spans="2:17" ht="30">
      <c r="B81" s="74">
        <v>89495</v>
      </c>
      <c r="C81" s="59" t="s">
        <v>159</v>
      </c>
      <c r="D81" t="s">
        <v>2</v>
      </c>
      <c r="E81">
        <v>3</v>
      </c>
      <c r="F81">
        <v>7.63</v>
      </c>
      <c r="G81" s="6">
        <f t="shared" si="16"/>
        <v>22.89</v>
      </c>
      <c r="H81" s="6">
        <f t="shared" si="17"/>
        <v>29.757000000000001</v>
      </c>
      <c r="I81" s="15"/>
      <c r="L81" s="19"/>
      <c r="M81" s="19"/>
      <c r="N81" s="19"/>
      <c r="O81" s="20"/>
      <c r="P81" s="20"/>
      <c r="Q81" s="19"/>
    </row>
    <row r="82" spans="2:17">
      <c r="B82" s="58"/>
      <c r="C82" s="4" t="s">
        <v>109</v>
      </c>
      <c r="D82"/>
      <c r="E82"/>
      <c r="F82"/>
      <c r="G82" s="6">
        <f t="shared" si="16"/>
        <v>0</v>
      </c>
      <c r="H82" s="6">
        <f t="shared" si="17"/>
        <v>0</v>
      </c>
      <c r="I82" s="15"/>
      <c r="L82" s="19"/>
      <c r="M82" s="19"/>
      <c r="N82" s="19"/>
      <c r="O82" s="20"/>
      <c r="P82" s="20"/>
      <c r="Q82" s="19"/>
    </row>
    <row r="83" spans="2:17">
      <c r="C83" s="4"/>
      <c r="D83"/>
      <c r="E83"/>
      <c r="F83"/>
      <c r="G83" s="6">
        <f t="shared" si="16"/>
        <v>0</v>
      </c>
      <c r="H83" s="6">
        <f t="shared" si="17"/>
        <v>0</v>
      </c>
      <c r="I83" s="15"/>
      <c r="L83" s="19"/>
      <c r="M83" s="19"/>
      <c r="N83" s="19"/>
      <c r="O83" s="20"/>
      <c r="P83" s="20"/>
      <c r="Q83" s="19"/>
    </row>
    <row r="84" spans="2:17">
      <c r="B84" s="76" t="s">
        <v>112</v>
      </c>
      <c r="C84" s="62" t="s">
        <v>77</v>
      </c>
      <c r="D84" s="63"/>
      <c r="E84" s="64"/>
      <c r="F84" s="65" t="s">
        <v>163</v>
      </c>
      <c r="G84" s="66">
        <f>SUM(H86:H116)</f>
        <v>998.25700000000006</v>
      </c>
      <c r="H84" s="66"/>
      <c r="I84" s="67"/>
      <c r="L84" s="19"/>
      <c r="M84" s="19"/>
      <c r="N84" s="19"/>
      <c r="O84" s="20"/>
      <c r="P84" s="20"/>
      <c r="Q84" s="19"/>
    </row>
    <row r="85" spans="2:17">
      <c r="C85" t="s">
        <v>33</v>
      </c>
      <c r="D85"/>
      <c r="E85"/>
      <c r="G85" s="6">
        <f t="shared" si="16"/>
        <v>0</v>
      </c>
      <c r="H85" s="6">
        <f t="shared" ref="H85:H114" si="18">G85*(1+$I$12)</f>
        <v>0</v>
      </c>
      <c r="I85" s="15"/>
      <c r="L85" s="19"/>
      <c r="M85" s="19"/>
      <c r="N85" s="19"/>
      <c r="O85" s="20"/>
      <c r="P85" s="20"/>
      <c r="Q85" s="19"/>
    </row>
    <row r="86" spans="2:17">
      <c r="B86" s="77">
        <v>86914</v>
      </c>
      <c r="C86" s="4" t="s">
        <v>152</v>
      </c>
      <c r="D86" t="s">
        <v>11</v>
      </c>
      <c r="E86">
        <v>1</v>
      </c>
      <c r="F86">
        <v>30</v>
      </c>
      <c r="G86" s="6">
        <f t="shared" si="16"/>
        <v>30</v>
      </c>
      <c r="H86" s="6">
        <f t="shared" si="18"/>
        <v>39</v>
      </c>
      <c r="I86" s="15"/>
      <c r="L86" s="16"/>
      <c r="M86" s="17"/>
      <c r="N86" s="18"/>
      <c r="O86" s="18"/>
      <c r="P86" s="18"/>
      <c r="Q86" s="19"/>
    </row>
    <row r="87" spans="2:17">
      <c r="C87" s="4" t="s">
        <v>37</v>
      </c>
      <c r="D87"/>
      <c r="E87"/>
      <c r="F87"/>
      <c r="G87" s="6">
        <f t="shared" si="16"/>
        <v>0</v>
      </c>
      <c r="H87" s="6">
        <f t="shared" si="18"/>
        <v>0</v>
      </c>
      <c r="I87" s="21"/>
      <c r="L87" s="19"/>
      <c r="M87" s="19"/>
      <c r="N87" s="19"/>
      <c r="O87" s="19"/>
      <c r="P87" s="19"/>
      <c r="Q87" s="19"/>
    </row>
    <row r="88" spans="2:17" ht="60">
      <c r="B88" s="58">
        <v>94794</v>
      </c>
      <c r="C88" s="59" t="s">
        <v>161</v>
      </c>
      <c r="D88" s="7" t="s">
        <v>11</v>
      </c>
      <c r="E88" s="61">
        <v>1</v>
      </c>
      <c r="F88" s="8">
        <v>112.79</v>
      </c>
      <c r="G88" s="6">
        <f t="shared" si="16"/>
        <v>112.79</v>
      </c>
      <c r="H88" s="6">
        <f t="shared" si="18"/>
        <v>146.62700000000001</v>
      </c>
      <c r="I88" s="21"/>
      <c r="L88" s="19"/>
      <c r="M88" s="19"/>
      <c r="N88" s="19"/>
      <c r="O88" s="19"/>
      <c r="P88" s="19"/>
      <c r="Q88" s="19"/>
    </row>
    <row r="89" spans="2:17" ht="60">
      <c r="B89" s="58">
        <v>89987</v>
      </c>
      <c r="C89" s="59" t="s">
        <v>162</v>
      </c>
      <c r="D89" s="7" t="s">
        <v>1</v>
      </c>
      <c r="E89" s="7">
        <v>4</v>
      </c>
      <c r="F89" s="7">
        <v>60</v>
      </c>
      <c r="G89" s="6">
        <f t="shared" si="16"/>
        <v>240</v>
      </c>
      <c r="H89" s="6">
        <f t="shared" si="18"/>
        <v>312</v>
      </c>
      <c r="I89" s="21"/>
      <c r="L89" s="19"/>
      <c r="M89" s="19"/>
      <c r="N89" s="19"/>
      <c r="O89" s="19"/>
      <c r="P89" s="19"/>
      <c r="Q89" s="19"/>
    </row>
    <row r="90" spans="2:17">
      <c r="B90" s="58"/>
      <c r="C90" s="59"/>
      <c r="E90" s="7"/>
      <c r="F90" s="7"/>
      <c r="G90" s="6">
        <f t="shared" si="16"/>
        <v>0</v>
      </c>
      <c r="H90" s="6">
        <f t="shared" si="18"/>
        <v>0</v>
      </c>
      <c r="I90" s="21"/>
      <c r="L90" s="19"/>
      <c r="M90" s="19"/>
      <c r="N90" s="19"/>
      <c r="O90" s="19"/>
      <c r="P90" s="19"/>
      <c r="Q90" s="19"/>
    </row>
    <row r="91" spans="2:17">
      <c r="B91" s="58"/>
      <c r="C91" s="59"/>
      <c r="E91" s="7"/>
      <c r="F91" s="7"/>
      <c r="G91" s="6">
        <f t="shared" si="16"/>
        <v>0</v>
      </c>
      <c r="H91" s="6">
        <f t="shared" si="18"/>
        <v>0</v>
      </c>
      <c r="I91" s="21"/>
      <c r="L91" s="19"/>
      <c r="M91" s="19"/>
      <c r="N91" s="19"/>
      <c r="O91" s="19"/>
      <c r="P91" s="19"/>
      <c r="Q91" s="19"/>
    </row>
    <row r="92" spans="2:17">
      <c r="C92" s="4"/>
      <c r="F92" s="8"/>
      <c r="G92" s="6">
        <f t="shared" si="16"/>
        <v>0</v>
      </c>
      <c r="H92" s="6">
        <f t="shared" si="18"/>
        <v>0</v>
      </c>
    </row>
    <row r="93" spans="2:17">
      <c r="C93" s="4" t="s">
        <v>38</v>
      </c>
      <c r="D93"/>
      <c r="G93" s="6">
        <f t="shared" si="16"/>
        <v>0</v>
      </c>
      <c r="H93" s="6">
        <f t="shared" si="18"/>
        <v>0</v>
      </c>
    </row>
    <row r="94" spans="2:17">
      <c r="C94" s="4" t="s">
        <v>39</v>
      </c>
      <c r="D94"/>
      <c r="G94" s="6">
        <f t="shared" si="16"/>
        <v>0</v>
      </c>
      <c r="H94" s="6">
        <f t="shared" si="18"/>
        <v>0</v>
      </c>
    </row>
    <row r="95" spans="2:17">
      <c r="B95" s="77">
        <v>90373</v>
      </c>
      <c r="C95" t="s">
        <v>42</v>
      </c>
      <c r="D95" t="s">
        <v>6</v>
      </c>
      <c r="E95">
        <v>2</v>
      </c>
      <c r="F95">
        <v>12</v>
      </c>
      <c r="G95" s="6">
        <f t="shared" si="16"/>
        <v>24</v>
      </c>
      <c r="H95" s="6">
        <f t="shared" si="18"/>
        <v>31.200000000000003</v>
      </c>
    </row>
    <row r="96" spans="2:17">
      <c r="C96" s="4"/>
      <c r="D96"/>
      <c r="G96" s="6">
        <f t="shared" si="16"/>
        <v>0</v>
      </c>
      <c r="H96" s="6">
        <f t="shared" si="18"/>
        <v>0</v>
      </c>
    </row>
    <row r="97" spans="2:8">
      <c r="C97" s="4" t="s">
        <v>125</v>
      </c>
      <c r="D97"/>
      <c r="G97" s="6">
        <f t="shared" si="16"/>
        <v>0</v>
      </c>
      <c r="H97" s="6">
        <f t="shared" si="18"/>
        <v>0</v>
      </c>
    </row>
    <row r="98" spans="2:8">
      <c r="B98" s="74">
        <v>89380</v>
      </c>
      <c r="C98" s="4" t="s">
        <v>107</v>
      </c>
      <c r="D98" t="s">
        <v>11</v>
      </c>
      <c r="E98" s="8">
        <v>1</v>
      </c>
      <c r="F98" s="4">
        <v>10</v>
      </c>
      <c r="G98" s="6">
        <f t="shared" si="16"/>
        <v>10</v>
      </c>
      <c r="H98" s="6">
        <f t="shared" si="18"/>
        <v>13</v>
      </c>
    </row>
    <row r="99" spans="2:8">
      <c r="C99" s="4" t="s">
        <v>43</v>
      </c>
      <c r="D99"/>
      <c r="G99" s="6">
        <f t="shared" si="16"/>
        <v>0</v>
      </c>
      <c r="H99" s="6">
        <f t="shared" si="18"/>
        <v>0</v>
      </c>
    </row>
    <row r="100" spans="2:8">
      <c r="B100" s="74">
        <v>89362</v>
      </c>
      <c r="C100" s="4" t="s">
        <v>44</v>
      </c>
      <c r="D100" t="s">
        <v>1</v>
      </c>
      <c r="E100" s="8">
        <v>4</v>
      </c>
      <c r="F100" s="4">
        <v>7.1</v>
      </c>
      <c r="G100" s="6">
        <f t="shared" si="16"/>
        <v>28.4</v>
      </c>
      <c r="H100" s="6">
        <f t="shared" si="18"/>
        <v>36.92</v>
      </c>
    </row>
    <row r="101" spans="2:8">
      <c r="C101" s="4" t="s">
        <v>46</v>
      </c>
      <c r="D101"/>
      <c r="G101" s="6">
        <f t="shared" si="16"/>
        <v>0</v>
      </c>
      <c r="H101" s="6">
        <f t="shared" si="18"/>
        <v>0</v>
      </c>
    </row>
    <row r="102" spans="2:8">
      <c r="B102" s="58">
        <v>94648</v>
      </c>
      <c r="C102" s="4" t="s">
        <v>44</v>
      </c>
      <c r="D102" t="s">
        <v>153</v>
      </c>
      <c r="E102" s="8">
        <v>6</v>
      </c>
      <c r="F102" s="4">
        <v>7.45</v>
      </c>
      <c r="G102" s="6">
        <f t="shared" si="16"/>
        <v>44.7</v>
      </c>
      <c r="H102" s="6">
        <f t="shared" si="18"/>
        <v>58.110000000000007</v>
      </c>
    </row>
    <row r="103" spans="2:8">
      <c r="B103" s="74">
        <v>94651</v>
      </c>
      <c r="C103" s="4" t="s">
        <v>10</v>
      </c>
      <c r="D103" t="s">
        <v>154</v>
      </c>
      <c r="E103" s="8">
        <v>12</v>
      </c>
      <c r="F103" s="4">
        <v>16.5</v>
      </c>
      <c r="G103" s="6">
        <f t="shared" si="16"/>
        <v>198</v>
      </c>
      <c r="H103" s="6">
        <f t="shared" si="18"/>
        <v>257.40000000000003</v>
      </c>
    </row>
    <row r="104" spans="2:8">
      <c r="C104" s="4" t="s">
        <v>47</v>
      </c>
      <c r="D104"/>
      <c r="G104" s="6">
        <f t="shared" si="16"/>
        <v>0</v>
      </c>
      <c r="H104" s="6">
        <f t="shared" si="18"/>
        <v>0</v>
      </c>
    </row>
    <row r="105" spans="2:8">
      <c r="B105" s="74">
        <v>89398</v>
      </c>
      <c r="C105" s="4" t="s">
        <v>10</v>
      </c>
      <c r="D105" t="s">
        <v>11</v>
      </c>
      <c r="E105" s="8">
        <v>1</v>
      </c>
      <c r="F105" s="4">
        <v>16</v>
      </c>
      <c r="G105" s="6">
        <f t="shared" si="16"/>
        <v>16</v>
      </c>
      <c r="H105" s="6">
        <f t="shared" si="18"/>
        <v>20.8</v>
      </c>
    </row>
    <row r="106" spans="2:8">
      <c r="C106" s="4" t="s">
        <v>48</v>
      </c>
      <c r="D106"/>
      <c r="G106" s="6">
        <f t="shared" si="16"/>
        <v>0</v>
      </c>
      <c r="H106" s="6">
        <f t="shared" si="18"/>
        <v>0</v>
      </c>
    </row>
    <row r="107" spans="2:8">
      <c r="C107" s="4" t="s">
        <v>50</v>
      </c>
      <c r="D107"/>
      <c r="G107" s="6">
        <f t="shared" si="16"/>
        <v>0</v>
      </c>
      <c r="H107" s="6">
        <f t="shared" si="18"/>
        <v>0</v>
      </c>
    </row>
    <row r="108" spans="2:8">
      <c r="B108" s="74">
        <v>89364</v>
      </c>
      <c r="C108" s="4" t="s">
        <v>51</v>
      </c>
      <c r="D108" t="s">
        <v>6</v>
      </c>
      <c r="E108" s="8">
        <v>2</v>
      </c>
      <c r="F108" s="4">
        <v>9</v>
      </c>
      <c r="G108" s="6">
        <f t="shared" si="16"/>
        <v>18</v>
      </c>
      <c r="H108" s="6">
        <f t="shared" si="18"/>
        <v>23.400000000000002</v>
      </c>
    </row>
    <row r="109" spans="2:8">
      <c r="C109" s="4" t="s">
        <v>155</v>
      </c>
      <c r="D109"/>
      <c r="G109" s="6">
        <f t="shared" si="16"/>
        <v>0</v>
      </c>
      <c r="H109" s="6">
        <f t="shared" si="18"/>
        <v>0</v>
      </c>
    </row>
    <row r="110" spans="2:8">
      <c r="B110" s="74">
        <v>90354</v>
      </c>
      <c r="C110" s="4" t="s">
        <v>35</v>
      </c>
      <c r="D110" t="s">
        <v>11</v>
      </c>
      <c r="E110" s="8">
        <v>1</v>
      </c>
      <c r="F110" s="4">
        <v>12</v>
      </c>
      <c r="G110" s="6">
        <f t="shared" si="16"/>
        <v>12</v>
      </c>
      <c r="H110" s="6">
        <f t="shared" si="18"/>
        <v>15.600000000000001</v>
      </c>
    </row>
    <row r="111" spans="2:8">
      <c r="C111" s="4" t="s">
        <v>52</v>
      </c>
      <c r="D111"/>
      <c r="G111" s="6">
        <f t="shared" si="16"/>
        <v>0</v>
      </c>
      <c r="H111" s="6">
        <f t="shared" si="18"/>
        <v>0</v>
      </c>
    </row>
    <row r="112" spans="2:8">
      <c r="B112" s="74">
        <v>90374</v>
      </c>
      <c r="C112" s="4" t="s">
        <v>53</v>
      </c>
      <c r="D112" t="s">
        <v>11</v>
      </c>
      <c r="E112" s="8">
        <v>2</v>
      </c>
      <c r="F112" s="4">
        <v>17</v>
      </c>
      <c r="G112" s="6">
        <f t="shared" si="16"/>
        <v>34</v>
      </c>
      <c r="H112" s="6">
        <f t="shared" si="18"/>
        <v>44.2</v>
      </c>
    </row>
    <row r="113" spans="3:8">
      <c r="C113" s="4"/>
      <c r="D113"/>
      <c r="G113" s="6">
        <f t="shared" si="16"/>
        <v>0</v>
      </c>
      <c r="H113" s="6">
        <f t="shared" si="18"/>
        <v>0</v>
      </c>
    </row>
    <row r="114" spans="3:8">
      <c r="C114" s="4"/>
      <c r="D114"/>
      <c r="G114" s="6">
        <f t="shared" si="16"/>
        <v>0</v>
      </c>
      <c r="H114" s="6">
        <f t="shared" si="18"/>
        <v>0</v>
      </c>
    </row>
    <row r="115" spans="3:8">
      <c r="C115" s="4"/>
      <c r="D115"/>
    </row>
    <row r="116" spans="3:8">
      <c r="C116" s="4"/>
      <c r="D116"/>
    </row>
    <row r="117" spans="3:8">
      <c r="C117" s="4"/>
      <c r="D117"/>
    </row>
    <row r="118" spans="3:8">
      <c r="C118" s="4"/>
      <c r="D118"/>
    </row>
    <row r="119" spans="3:8">
      <c r="C119" s="4"/>
      <c r="D119"/>
    </row>
    <row r="120" spans="3:8">
      <c r="C120" s="4"/>
      <c r="D120"/>
    </row>
    <row r="121" spans="3:8">
      <c r="C121" s="4"/>
      <c r="D121"/>
    </row>
    <row r="122" spans="3:8">
      <c r="C122" s="4"/>
      <c r="D122"/>
    </row>
    <row r="123" spans="3:8">
      <c r="C123" s="4"/>
      <c r="D123"/>
    </row>
    <row r="124" spans="3:8">
      <c r="C124" s="4"/>
      <c r="D124"/>
    </row>
    <row r="125" spans="3:8">
      <c r="C125" s="4"/>
      <c r="D125"/>
    </row>
    <row r="126" spans="3:8">
      <c r="C126" s="4"/>
      <c r="D126"/>
    </row>
    <row r="127" spans="3:8">
      <c r="C127" s="4"/>
      <c r="D127"/>
    </row>
    <row r="128" spans="3:8">
      <c r="C128" s="4"/>
      <c r="D128"/>
    </row>
    <row r="129" spans="3:4">
      <c r="C129" s="4"/>
      <c r="D129"/>
    </row>
    <row r="130" spans="3:4">
      <c r="C130" s="4"/>
      <c r="D130"/>
    </row>
    <row r="131" spans="3:4">
      <c r="C131" s="4"/>
      <c r="D131"/>
    </row>
    <row r="132" spans="3:4">
      <c r="C132" s="4"/>
      <c r="D132"/>
    </row>
    <row r="133" spans="3:4">
      <c r="C133" s="4"/>
      <c r="D133"/>
    </row>
    <row r="134" spans="3:4">
      <c r="C134" s="4"/>
      <c r="D134"/>
    </row>
    <row r="135" spans="3:4">
      <c r="C135" s="4"/>
      <c r="D135"/>
    </row>
    <row r="136" spans="3:4">
      <c r="C136" s="4"/>
      <c r="D136"/>
    </row>
    <row r="137" spans="3:4">
      <c r="C137" s="4"/>
      <c r="D137"/>
    </row>
    <row r="138" spans="3:4">
      <c r="C138" s="4"/>
      <c r="D138"/>
    </row>
    <row r="139" spans="3:4">
      <c r="C139" s="4"/>
      <c r="D139"/>
    </row>
    <row r="140" spans="3:4">
      <c r="C140" s="4"/>
      <c r="D140"/>
    </row>
    <row r="141" spans="3:4">
      <c r="C141" s="4"/>
      <c r="D141"/>
    </row>
    <row r="142" spans="3:4">
      <c r="C142" s="4"/>
      <c r="D142"/>
    </row>
    <row r="143" spans="3:4">
      <c r="C143" s="4"/>
      <c r="D143"/>
    </row>
    <row r="144" spans="3:4">
      <c r="C144" s="4"/>
      <c r="D144"/>
    </row>
    <row r="145" spans="3:4">
      <c r="C145" s="4"/>
      <c r="D145"/>
    </row>
    <row r="146" spans="3:4">
      <c r="C146" s="4"/>
      <c r="D146"/>
    </row>
  </sheetData>
  <mergeCells count="1">
    <mergeCell ref="G15:H15"/>
  </mergeCells>
  <printOptions gridLines="1"/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Header>&amp;R&amp;A</oddHeader>
    <oddFooter>&amp;C&amp;F&amp;A&amp;R&amp;P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3:I16"/>
  <sheetViews>
    <sheetView workbookViewId="0">
      <selection activeCell="B21" sqref="B21"/>
    </sheetView>
  </sheetViews>
  <sheetFormatPr defaultRowHeight="15"/>
  <cols>
    <col min="2" max="2" width="51.28515625" customWidth="1"/>
    <col min="3" max="3" width="23.5703125" customWidth="1"/>
    <col min="5" max="6" width="14.28515625" bestFit="1" customWidth="1"/>
    <col min="7" max="7" width="12.140625" bestFit="1" customWidth="1"/>
    <col min="8" max="8" width="10.5703125" bestFit="1" customWidth="1"/>
    <col min="9" max="9" width="9.5703125" bestFit="1" customWidth="1"/>
  </cols>
  <sheetData>
    <row r="3" spans="2:9">
      <c r="B3" s="91" t="s">
        <v>167</v>
      </c>
      <c r="C3" s="92"/>
    </row>
    <row r="4" spans="2:9">
      <c r="B4" s="93"/>
      <c r="C4" s="94"/>
    </row>
    <row r="5" spans="2:9">
      <c r="B5" s="93" t="s">
        <v>232</v>
      </c>
      <c r="C5" s="95">
        <f>'WC 1_alunos CCP CENTRO-TERREO'!I6</f>
        <v>54123.965000000004</v>
      </c>
      <c r="E5" s="13"/>
    </row>
    <row r="6" spans="2:9">
      <c r="B6" s="93" t="s">
        <v>400</v>
      </c>
      <c r="C6" s="95">
        <f>WC_2_ALUNOS_MASC_CAMPUS!I24</f>
        <v>48020.089</v>
      </c>
      <c r="E6" s="13"/>
    </row>
    <row r="7" spans="2:9">
      <c r="B7" s="93" t="s">
        <v>233</v>
      </c>
      <c r="C7" s="95">
        <f>'WC_3_ALUNOS_FEM_ CCP CAMPUS'!I20</f>
        <v>52855.945999999996</v>
      </c>
      <c r="E7" s="13"/>
    </row>
    <row r="8" spans="2:9">
      <c r="B8" s="93"/>
      <c r="C8" s="94"/>
    </row>
    <row r="9" spans="2:9">
      <c r="B9" s="96" t="s">
        <v>272</v>
      </c>
      <c r="C9" s="97">
        <f>SUM(C5:C8)</f>
        <v>155000</v>
      </c>
      <c r="E9" s="4"/>
    </row>
    <row r="10" spans="2:9">
      <c r="E10" s="13"/>
      <c r="F10" s="11"/>
    </row>
    <row r="11" spans="2:9">
      <c r="C11" s="13"/>
      <c r="E11" s="13"/>
      <c r="F11" s="13"/>
      <c r="G11" s="4"/>
    </row>
    <row r="12" spans="2:9">
      <c r="C12" s="13"/>
      <c r="G12" s="11"/>
    </row>
    <row r="13" spans="2:9">
      <c r="C13" s="13"/>
      <c r="E13" s="13"/>
      <c r="F13" s="13"/>
      <c r="G13" s="13"/>
      <c r="H13" s="13"/>
      <c r="I13" s="4"/>
    </row>
    <row r="14" spans="2:9">
      <c r="F14" s="13"/>
      <c r="G14" s="11"/>
      <c r="H14" s="13"/>
    </row>
    <row r="15" spans="2:9">
      <c r="C15" s="13"/>
      <c r="G15" s="13"/>
    </row>
    <row r="16" spans="2:9">
      <c r="F16" s="13"/>
      <c r="I16" s="1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36"/>
  <sheetViews>
    <sheetView topLeftCell="A31" zoomScaleNormal="100" workbookViewId="0">
      <selection activeCell="C14" sqref="C14"/>
    </sheetView>
  </sheetViews>
  <sheetFormatPr defaultRowHeight="15"/>
  <cols>
    <col min="1" max="1" width="9.140625" style="23"/>
    <col min="2" max="2" width="9.140625" style="24"/>
    <col min="3" max="3" width="73.28515625" style="27" customWidth="1"/>
    <col min="4" max="4" width="9.140625" style="24"/>
    <col min="5" max="5" width="9.140625" style="25"/>
    <col min="6" max="6" width="9.5703125" style="26" bestFit="1" customWidth="1"/>
    <col min="7" max="8" width="12.140625" style="26" bestFit="1" customWidth="1"/>
    <col min="9" max="9" width="16" style="26" customWidth="1"/>
    <col min="10" max="10" width="19.42578125" style="48" customWidth="1"/>
    <col min="11" max="11" width="13.28515625" style="27" bestFit="1" customWidth="1"/>
    <col min="12" max="16384" width="9.140625" style="27"/>
  </cols>
  <sheetData>
    <row r="1" spans="1:11">
      <c r="A1" s="42"/>
      <c r="B1" s="43"/>
      <c r="C1" s="132" t="s">
        <v>234</v>
      </c>
      <c r="D1" s="43"/>
      <c r="E1" s="44"/>
      <c r="F1" s="45"/>
      <c r="G1" s="45"/>
      <c r="H1" s="45"/>
      <c r="I1" s="133">
        <f>I16</f>
        <v>24741.882100000003</v>
      </c>
    </row>
    <row r="2" spans="1:11">
      <c r="A2" s="46" t="s">
        <v>102</v>
      </c>
      <c r="B2" s="43"/>
      <c r="C2" s="47" t="s">
        <v>207</v>
      </c>
      <c r="D2" s="43"/>
      <c r="E2" s="44"/>
      <c r="F2" s="45"/>
      <c r="G2" s="45"/>
      <c r="H2" s="45"/>
      <c r="I2" s="45"/>
    </row>
    <row r="3" spans="1:11">
      <c r="A3" s="46"/>
      <c r="B3" s="43"/>
      <c r="C3" s="47" t="s">
        <v>208</v>
      </c>
      <c r="D3" s="43"/>
      <c r="E3" s="44"/>
      <c r="F3" s="45"/>
      <c r="G3" s="45"/>
      <c r="H3" s="45"/>
      <c r="I3" s="45"/>
    </row>
    <row r="4" spans="1:11">
      <c r="A4" s="46"/>
      <c r="B4" s="43"/>
      <c r="C4" s="47" t="s">
        <v>209</v>
      </c>
      <c r="D4" s="43"/>
      <c r="E4" s="44"/>
      <c r="F4" s="45"/>
      <c r="G4" s="45"/>
      <c r="H4" s="45"/>
      <c r="I4" s="45"/>
    </row>
    <row r="5" spans="1:11">
      <c r="A5" s="46"/>
      <c r="B5" s="43"/>
      <c r="C5" s="47" t="s">
        <v>239</v>
      </c>
      <c r="D5" s="43"/>
      <c r="E5" s="44"/>
      <c r="F5" s="45"/>
      <c r="G5" s="45"/>
      <c r="H5" s="45"/>
      <c r="I5" s="45"/>
    </row>
    <row r="6" spans="1:11">
      <c r="A6" s="46"/>
      <c r="B6" s="43"/>
      <c r="C6" s="47" t="s">
        <v>174</v>
      </c>
      <c r="D6" s="43"/>
      <c r="E6" s="44"/>
      <c r="F6" s="45"/>
      <c r="G6" s="45"/>
      <c r="H6" s="45"/>
      <c r="I6" s="45"/>
    </row>
    <row r="7" spans="1:11">
      <c r="A7" s="46"/>
      <c r="B7" s="43"/>
      <c r="C7" s="47" t="s">
        <v>210</v>
      </c>
      <c r="D7" s="43"/>
      <c r="E7" s="44"/>
      <c r="F7" s="45"/>
      <c r="G7" s="45"/>
      <c r="H7" s="45"/>
      <c r="I7" s="45"/>
    </row>
    <row r="8" spans="1:11">
      <c r="A8" s="46"/>
      <c r="B8" s="43"/>
      <c r="C8" s="47" t="s">
        <v>216</v>
      </c>
      <c r="D8" s="43"/>
      <c r="E8" s="44"/>
      <c r="F8" s="45"/>
      <c r="G8" s="45"/>
      <c r="H8" s="45"/>
      <c r="I8" s="45"/>
    </row>
    <row r="9" spans="1:11">
      <c r="A9" s="46"/>
      <c r="B9" s="43"/>
      <c r="C9" s="47" t="s">
        <v>211</v>
      </c>
      <c r="D9" s="43"/>
      <c r="E9" s="44"/>
      <c r="F9" s="45"/>
      <c r="G9" s="45"/>
      <c r="H9" s="45"/>
      <c r="I9" s="45"/>
    </row>
    <row r="10" spans="1:11">
      <c r="A10" s="46"/>
      <c r="B10" s="43"/>
      <c r="C10" s="47" t="s">
        <v>212</v>
      </c>
      <c r="D10" s="43"/>
      <c r="E10" s="44"/>
      <c r="F10" s="45"/>
      <c r="G10" s="45"/>
      <c r="H10" s="45"/>
      <c r="I10" s="45"/>
    </row>
    <row r="11" spans="1:11">
      <c r="A11" s="46"/>
      <c r="B11" s="43"/>
      <c r="C11" s="47" t="s">
        <v>217</v>
      </c>
      <c r="D11" s="43"/>
      <c r="E11" s="44"/>
      <c r="F11" s="45"/>
      <c r="G11" s="45"/>
      <c r="H11" s="45"/>
      <c r="I11" s="45"/>
    </row>
    <row r="12" spans="1:11">
      <c r="A12" s="46"/>
      <c r="B12" s="43"/>
      <c r="C12" s="47" t="s">
        <v>213</v>
      </c>
      <c r="D12" s="43"/>
      <c r="E12" s="44"/>
      <c r="F12" s="45"/>
      <c r="G12" s="45"/>
      <c r="H12" s="45"/>
      <c r="I12" s="45"/>
    </row>
    <row r="13" spans="1:11">
      <c r="A13" s="46"/>
      <c r="B13" s="43"/>
      <c r="C13" s="40" t="s">
        <v>214</v>
      </c>
      <c r="D13" s="43"/>
      <c r="E13" s="44"/>
      <c r="F13" s="45"/>
      <c r="G13" s="45"/>
      <c r="H13" s="45"/>
      <c r="I13" s="45"/>
    </row>
    <row r="14" spans="1:11">
      <c r="A14" s="46"/>
      <c r="B14" s="43"/>
      <c r="C14" s="48" t="s">
        <v>235</v>
      </c>
      <c r="D14" s="43"/>
      <c r="E14" s="44"/>
      <c r="F14" s="45"/>
      <c r="G14" s="45"/>
      <c r="H14" s="45"/>
      <c r="I14" s="45"/>
    </row>
    <row r="15" spans="1:11">
      <c r="A15" s="148"/>
      <c r="B15" s="149"/>
      <c r="C15" s="150"/>
      <c r="D15" s="149"/>
      <c r="E15" s="151"/>
      <c r="F15" s="152"/>
      <c r="G15" s="152"/>
      <c r="H15" s="152" t="s">
        <v>65</v>
      </c>
      <c r="I15" s="153">
        <v>0.3</v>
      </c>
    </row>
    <row r="16" spans="1:11">
      <c r="A16" s="154"/>
      <c r="B16" s="155"/>
      <c r="C16" s="156"/>
      <c r="D16" s="155"/>
      <c r="E16" s="157"/>
      <c r="F16" s="158"/>
      <c r="G16" s="158" t="s">
        <v>101</v>
      </c>
      <c r="H16" s="158"/>
      <c r="I16" s="159">
        <f>SUM(H21:H61)</f>
        <v>24741.882100000003</v>
      </c>
      <c r="J16" s="134"/>
      <c r="K16" s="28"/>
    </row>
    <row r="17" spans="1:10">
      <c r="A17" s="154"/>
      <c r="B17" s="155"/>
      <c r="C17" s="156"/>
      <c r="D17" s="155"/>
      <c r="E17" s="157"/>
      <c r="F17" s="158"/>
      <c r="G17" s="474" t="s">
        <v>60</v>
      </c>
      <c r="H17" s="474"/>
      <c r="I17" s="159" t="s">
        <v>61</v>
      </c>
      <c r="J17" s="135"/>
    </row>
    <row r="18" spans="1:10">
      <c r="A18" s="154" t="s">
        <v>54</v>
      </c>
      <c r="B18" s="155" t="s">
        <v>55</v>
      </c>
      <c r="C18" s="156" t="s">
        <v>56</v>
      </c>
      <c r="D18" s="155" t="s">
        <v>82</v>
      </c>
      <c r="E18" s="157" t="s">
        <v>83</v>
      </c>
      <c r="F18" s="158" t="s">
        <v>57</v>
      </c>
      <c r="G18" s="158" t="s">
        <v>58</v>
      </c>
      <c r="H18" s="158" t="s">
        <v>59</v>
      </c>
      <c r="I18" s="159"/>
    </row>
    <row r="19" spans="1:10">
      <c r="A19" s="154"/>
      <c r="B19" s="155"/>
      <c r="C19" s="156"/>
      <c r="D19" s="155"/>
      <c r="E19" s="157"/>
      <c r="F19" s="158"/>
      <c r="G19" s="158"/>
      <c r="H19" s="158"/>
      <c r="I19" s="159"/>
    </row>
    <row r="20" spans="1:10">
      <c r="A20" s="154">
        <v>1</v>
      </c>
      <c r="B20" s="155"/>
      <c r="C20" s="156" t="s">
        <v>62</v>
      </c>
      <c r="D20" s="155"/>
      <c r="E20" s="157"/>
      <c r="F20" s="158"/>
      <c r="G20" s="158"/>
      <c r="H20" s="158"/>
      <c r="I20" s="159">
        <f>SUM(H21:H24)</f>
        <v>5550.1972500000011</v>
      </c>
      <c r="J20" s="134"/>
    </row>
    <row r="21" spans="1:10">
      <c r="A21" s="160" t="s">
        <v>63</v>
      </c>
      <c r="B21" s="155">
        <v>85333</v>
      </c>
      <c r="C21" s="156" t="s">
        <v>66</v>
      </c>
      <c r="D21" s="155" t="s">
        <v>90</v>
      </c>
      <c r="E21" s="157">
        <v>8</v>
      </c>
      <c r="F21" s="158">
        <v>18.45</v>
      </c>
      <c r="G21" s="158">
        <f>F21*E21</f>
        <v>147.6</v>
      </c>
      <c r="H21" s="158">
        <f>G21*(1+$I$15)</f>
        <v>191.88</v>
      </c>
      <c r="I21" s="159"/>
    </row>
    <row r="22" spans="1:10">
      <c r="A22" s="160" t="s">
        <v>71</v>
      </c>
      <c r="B22" s="155">
        <v>72215</v>
      </c>
      <c r="C22" s="156" t="s">
        <v>206</v>
      </c>
      <c r="D22" s="155" t="s">
        <v>67</v>
      </c>
      <c r="E22" s="157">
        <f>0.5*0.15*2</f>
        <v>0.15</v>
      </c>
      <c r="F22" s="158">
        <v>40.549999999999997</v>
      </c>
      <c r="G22" s="158">
        <f>F22*E22</f>
        <v>6.0824999999999996</v>
      </c>
      <c r="H22" s="158">
        <f>G22*(1+$I$15)</f>
        <v>7.9072499999999994</v>
      </c>
      <c r="I22" s="159"/>
    </row>
    <row r="23" spans="1:10">
      <c r="A23" s="160" t="s">
        <v>72</v>
      </c>
      <c r="B23" s="155">
        <v>85406</v>
      </c>
      <c r="C23" s="156" t="s">
        <v>69</v>
      </c>
      <c r="D23" s="155" t="s">
        <v>68</v>
      </c>
      <c r="E23" s="157">
        <v>70</v>
      </c>
      <c r="F23" s="158">
        <v>45.73</v>
      </c>
      <c r="G23" s="158">
        <f t="shared" ref="G23:G24" si="0">F23*E23</f>
        <v>3201.1</v>
      </c>
      <c r="H23" s="158">
        <f t="shared" ref="H23:H24" si="1">G23*(1+$I$15)</f>
        <v>4161.43</v>
      </c>
      <c r="I23" s="159"/>
    </row>
    <row r="24" spans="1:10">
      <c r="A24" s="160" t="s">
        <v>73</v>
      </c>
      <c r="B24" s="155">
        <v>85406</v>
      </c>
      <c r="C24" s="156" t="s">
        <v>128</v>
      </c>
      <c r="D24" s="155" t="s">
        <v>68</v>
      </c>
      <c r="E24" s="157">
        <v>20</v>
      </c>
      <c r="F24" s="158">
        <v>45.73</v>
      </c>
      <c r="G24" s="158">
        <f t="shared" si="0"/>
        <v>914.59999999999991</v>
      </c>
      <c r="H24" s="158">
        <f t="shared" si="1"/>
        <v>1188.98</v>
      </c>
      <c r="I24" s="159"/>
    </row>
    <row r="25" spans="1:10" ht="15" customHeight="1">
      <c r="A25" s="154"/>
      <c r="B25" s="155"/>
      <c r="C25" s="156"/>
      <c r="D25" s="155"/>
      <c r="E25" s="157"/>
      <c r="F25" s="158"/>
      <c r="G25" s="158"/>
      <c r="H25" s="158"/>
      <c r="I25" s="159"/>
    </row>
    <row r="26" spans="1:10" ht="15" customHeight="1">
      <c r="A26" s="154">
        <v>2</v>
      </c>
      <c r="B26" s="155"/>
      <c r="C26" s="156" t="s">
        <v>226</v>
      </c>
      <c r="D26" s="155"/>
      <c r="E26" s="157"/>
      <c r="F26" s="158"/>
      <c r="G26" s="158"/>
      <c r="H26" s="158"/>
      <c r="I26" s="159"/>
    </row>
    <row r="27" spans="1:10" ht="33" customHeight="1">
      <c r="A27" s="160" t="s">
        <v>228</v>
      </c>
      <c r="B27" s="155">
        <v>89043</v>
      </c>
      <c r="C27" s="161" t="s">
        <v>227</v>
      </c>
      <c r="D27" s="155" t="s">
        <v>68</v>
      </c>
      <c r="E27" s="157">
        <v>1.65</v>
      </c>
      <c r="F27" s="162">
        <v>60.63</v>
      </c>
      <c r="G27" s="162">
        <f t="shared" ref="G27" si="2">F27*E27</f>
        <v>100.0395</v>
      </c>
      <c r="H27" s="162">
        <f t="shared" ref="H27" si="3">G27*(1+$I$15)</f>
        <v>130.05135000000001</v>
      </c>
      <c r="I27" s="159">
        <f>H27</f>
        <v>130.05135000000001</v>
      </c>
    </row>
    <row r="28" spans="1:10" ht="15" customHeight="1">
      <c r="A28" s="154"/>
      <c r="B28" s="155"/>
      <c r="C28" s="156"/>
      <c r="D28" s="155"/>
      <c r="E28" s="157"/>
      <c r="F28" s="158"/>
      <c r="G28" s="158"/>
      <c r="H28" s="158"/>
      <c r="I28" s="159"/>
    </row>
    <row r="29" spans="1:10">
      <c r="A29" s="154">
        <v>3</v>
      </c>
      <c r="B29" s="155"/>
      <c r="C29" s="156" t="s">
        <v>75</v>
      </c>
      <c r="D29" s="155"/>
      <c r="E29" s="157"/>
      <c r="F29" s="158"/>
      <c r="G29" s="158"/>
      <c r="H29" s="158"/>
      <c r="I29" s="159"/>
    </row>
    <row r="30" spans="1:10">
      <c r="A30" s="154"/>
      <c r="B30" s="155" t="s">
        <v>112</v>
      </c>
      <c r="C30" s="156" t="s">
        <v>77</v>
      </c>
      <c r="D30" s="155"/>
      <c r="E30" s="157"/>
      <c r="F30" s="158"/>
      <c r="G30" s="158"/>
      <c r="H30" s="158">
        <f>I30</f>
        <v>864.68200000000013</v>
      </c>
      <c r="I30" s="159">
        <f>G82</f>
        <v>864.68200000000013</v>
      </c>
    </row>
    <row r="31" spans="1:10">
      <c r="A31" s="154"/>
      <c r="B31" s="155"/>
      <c r="C31" s="156"/>
      <c r="D31" s="155"/>
      <c r="E31" s="157"/>
      <c r="F31" s="158"/>
      <c r="G31" s="158"/>
      <c r="H31" s="158"/>
      <c r="I31" s="159"/>
    </row>
    <row r="32" spans="1:10">
      <c r="A32" s="154">
        <v>4</v>
      </c>
      <c r="B32" s="155"/>
      <c r="C32" s="156" t="s">
        <v>220</v>
      </c>
      <c r="D32" s="155"/>
      <c r="E32" s="157"/>
      <c r="F32" s="158"/>
      <c r="G32" s="158"/>
      <c r="H32" s="158"/>
      <c r="I32" s="159"/>
    </row>
    <row r="33" spans="1:11" ht="15" customHeight="1">
      <c r="A33" s="154"/>
      <c r="B33" s="155" t="s">
        <v>111</v>
      </c>
      <c r="C33" s="156" t="s">
        <v>76</v>
      </c>
      <c r="D33" s="155"/>
      <c r="E33" s="157"/>
      <c r="F33" s="158"/>
      <c r="G33" s="158"/>
      <c r="H33" s="158">
        <f>I33</f>
        <v>286</v>
      </c>
      <c r="I33" s="159">
        <f>G67</f>
        <v>286</v>
      </c>
    </row>
    <row r="34" spans="1:11" ht="15" customHeight="1">
      <c r="A34" s="154"/>
      <c r="B34" s="155"/>
      <c r="C34" s="156"/>
      <c r="D34" s="155"/>
      <c r="E34" s="157"/>
      <c r="F34" s="158"/>
      <c r="G34" s="158"/>
      <c r="H34" s="158"/>
      <c r="I34" s="159"/>
    </row>
    <row r="35" spans="1:11">
      <c r="A35" s="154">
        <v>5</v>
      </c>
      <c r="B35" s="155"/>
      <c r="C35" s="156" t="s">
        <v>80</v>
      </c>
      <c r="D35" s="155"/>
      <c r="E35" s="157"/>
      <c r="F35" s="158"/>
      <c r="G35" s="158"/>
      <c r="H35" s="158"/>
      <c r="I35" s="159">
        <f>SUM(H36:H40)</f>
        <v>5974.9040000000005</v>
      </c>
      <c r="J35" s="134"/>
    </row>
    <row r="36" spans="1:11" ht="15" customHeight="1">
      <c r="A36" s="154"/>
      <c r="B36" s="155"/>
      <c r="C36" s="156" t="s">
        <v>81</v>
      </c>
      <c r="D36" s="155"/>
      <c r="E36" s="157"/>
      <c r="F36" s="158"/>
      <c r="G36" s="158"/>
      <c r="H36" s="158"/>
      <c r="I36" s="159"/>
    </row>
    <row r="37" spans="1:11" ht="45">
      <c r="A37" s="154" t="s">
        <v>192</v>
      </c>
      <c r="B37" s="7">
        <v>87273</v>
      </c>
      <c r="C37" s="2" t="s">
        <v>181</v>
      </c>
      <c r="D37" s="155" t="s">
        <v>68</v>
      </c>
      <c r="E37" s="157">
        <v>81</v>
      </c>
      <c r="F37" s="6">
        <v>42.53</v>
      </c>
      <c r="G37" s="162">
        <f t="shared" ref="G37" si="4">F37*E37</f>
        <v>3444.9300000000003</v>
      </c>
      <c r="H37" s="162">
        <f>G37*(1+$I$15)</f>
        <v>4478.4090000000006</v>
      </c>
      <c r="I37" s="159"/>
    </row>
    <row r="38" spans="1:11" ht="15" customHeight="1">
      <c r="A38" s="154"/>
      <c r="B38" s="155"/>
      <c r="C38" s="156" t="s">
        <v>103</v>
      </c>
      <c r="D38" s="155"/>
      <c r="E38" s="157"/>
      <c r="F38" s="158"/>
      <c r="G38" s="158"/>
      <c r="H38" s="158"/>
      <c r="I38" s="159"/>
      <c r="K38" s="27">
        <f>J37+K37</f>
        <v>0</v>
      </c>
    </row>
    <row r="39" spans="1:11" ht="30">
      <c r="A39" s="154" t="s">
        <v>193</v>
      </c>
      <c r="B39" s="155">
        <v>88470</v>
      </c>
      <c r="C39" s="161" t="s">
        <v>84</v>
      </c>
      <c r="D39" s="155" t="s">
        <v>68</v>
      </c>
      <c r="E39" s="157">
        <v>23</v>
      </c>
      <c r="F39" s="162">
        <v>16.850000000000001</v>
      </c>
      <c r="G39" s="162">
        <f t="shared" ref="G39:G40" si="5">F39*E39</f>
        <v>387.55</v>
      </c>
      <c r="H39" s="162">
        <f>G39*(1+$I$15)</f>
        <v>503.81500000000005</v>
      </c>
      <c r="I39" s="159"/>
    </row>
    <row r="40" spans="1:11" ht="45">
      <c r="A40" s="154" t="s">
        <v>194</v>
      </c>
      <c r="B40" s="7">
        <v>87250</v>
      </c>
      <c r="C40" s="2" t="s">
        <v>180</v>
      </c>
      <c r="D40" s="155" t="s">
        <v>68</v>
      </c>
      <c r="E40" s="157">
        <v>23</v>
      </c>
      <c r="F40" s="6">
        <v>33.200000000000003</v>
      </c>
      <c r="G40" s="162">
        <f t="shared" si="5"/>
        <v>763.6</v>
      </c>
      <c r="H40" s="162">
        <f>G40*(1+$I$15)</f>
        <v>992.68000000000006</v>
      </c>
      <c r="I40" s="159"/>
    </row>
    <row r="41" spans="1:11">
      <c r="A41" s="154"/>
      <c r="B41" s="155"/>
      <c r="C41" s="161"/>
      <c r="D41" s="155"/>
      <c r="E41" s="157"/>
      <c r="F41" s="162"/>
      <c r="G41" s="162"/>
      <c r="H41" s="162"/>
      <c r="I41" s="159"/>
    </row>
    <row r="42" spans="1:11" ht="15" customHeight="1">
      <c r="A42" s="154">
        <v>6</v>
      </c>
      <c r="B42" s="155"/>
      <c r="C42" s="161" t="s">
        <v>94</v>
      </c>
      <c r="D42" s="155"/>
      <c r="E42" s="157"/>
      <c r="F42" s="162"/>
      <c r="G42" s="162"/>
      <c r="H42" s="162"/>
      <c r="I42" s="159">
        <f>SUM(H43:H46)</f>
        <v>6548.1975000000002</v>
      </c>
      <c r="J42" s="134"/>
    </row>
    <row r="43" spans="1:11" ht="41.25" customHeight="1">
      <c r="A43" s="154" t="s">
        <v>195</v>
      </c>
      <c r="B43" s="161" t="s">
        <v>93</v>
      </c>
      <c r="C43" s="163" t="s">
        <v>222</v>
      </c>
      <c r="D43" s="155" t="s">
        <v>68</v>
      </c>
      <c r="E43" s="157">
        <f>1.15*2</f>
        <v>2.2999999999999998</v>
      </c>
      <c r="F43" s="162">
        <v>455.25</v>
      </c>
      <c r="G43" s="162">
        <f t="shared" ref="G43" si="6">F43*E43</f>
        <v>1047.0749999999998</v>
      </c>
      <c r="H43" s="162">
        <f>G43*(1+$I$15)</f>
        <v>1361.1974999999998</v>
      </c>
      <c r="I43" s="159"/>
    </row>
    <row r="44" spans="1:11" ht="74.25" customHeight="1">
      <c r="A44" s="154" t="s">
        <v>196</v>
      </c>
      <c r="B44" s="156">
        <v>90843</v>
      </c>
      <c r="C44" s="163" t="s">
        <v>95</v>
      </c>
      <c r="D44" s="155" t="s">
        <v>90</v>
      </c>
      <c r="E44" s="157">
        <v>2</v>
      </c>
      <c r="F44" s="158">
        <v>695</v>
      </c>
      <c r="G44" s="162">
        <f t="shared" ref="G44" si="7">F44*E44</f>
        <v>1390</v>
      </c>
      <c r="H44" s="162">
        <f>G44*(1+$I$15)</f>
        <v>1807</v>
      </c>
      <c r="I44" s="159"/>
    </row>
    <row r="45" spans="1:11">
      <c r="A45" s="154"/>
      <c r="B45" s="155"/>
      <c r="C45" s="156"/>
      <c r="D45" s="155"/>
      <c r="E45" s="157"/>
      <c r="F45" s="158"/>
      <c r="G45" s="158"/>
      <c r="H45" s="158"/>
      <c r="I45" s="159"/>
    </row>
    <row r="46" spans="1:11" ht="60">
      <c r="A46" s="154" t="s">
        <v>197</v>
      </c>
      <c r="B46" s="156">
        <v>90842</v>
      </c>
      <c r="C46" s="161" t="s">
        <v>121</v>
      </c>
      <c r="D46" s="155" t="s">
        <v>90</v>
      </c>
      <c r="E46" s="157">
        <v>4</v>
      </c>
      <c r="F46" s="158">
        <v>650</v>
      </c>
      <c r="G46" s="162">
        <f t="shared" ref="G46" si="8">F46*E46</f>
        <v>2600</v>
      </c>
      <c r="H46" s="162">
        <f>G46*(1+$I$15)</f>
        <v>3380</v>
      </c>
      <c r="I46" s="159"/>
    </row>
    <row r="47" spans="1:11">
      <c r="A47" s="154"/>
      <c r="B47" s="156"/>
      <c r="C47" s="161"/>
      <c r="D47" s="155"/>
      <c r="E47" s="157"/>
      <c r="F47" s="158"/>
      <c r="G47" s="162"/>
      <c r="H47" s="162"/>
      <c r="I47" s="159"/>
    </row>
    <row r="48" spans="1:11">
      <c r="A48" s="154">
        <v>7</v>
      </c>
      <c r="B48" s="155"/>
      <c r="C48" s="161" t="s">
        <v>88</v>
      </c>
      <c r="D48" s="155"/>
      <c r="E48" s="157"/>
      <c r="F48" s="158"/>
      <c r="G48" s="158"/>
      <c r="H48" s="158"/>
      <c r="I48" s="159">
        <f>SUM(H49:H50)</f>
        <v>3899.1550000000002</v>
      </c>
      <c r="J48" s="134"/>
    </row>
    <row r="49" spans="1:9" ht="45">
      <c r="A49" s="154" t="s">
        <v>198</v>
      </c>
      <c r="B49" s="155">
        <v>86932</v>
      </c>
      <c r="C49" s="161" t="s">
        <v>89</v>
      </c>
      <c r="D49" s="155" t="s">
        <v>90</v>
      </c>
      <c r="E49" s="157">
        <v>5</v>
      </c>
      <c r="F49" s="162">
        <v>358.94</v>
      </c>
      <c r="G49" s="162">
        <f t="shared" ref="G49" si="9">F49*E49</f>
        <v>1794.7</v>
      </c>
      <c r="H49" s="162">
        <f>G49*(1+$I$15)</f>
        <v>2333.11</v>
      </c>
      <c r="I49" s="159"/>
    </row>
    <row r="50" spans="1:9" ht="60">
      <c r="A50" s="154" t="s">
        <v>199</v>
      </c>
      <c r="B50" s="164">
        <v>93396</v>
      </c>
      <c r="C50" s="161" t="s">
        <v>249</v>
      </c>
      <c r="D50" s="155" t="s">
        <v>90</v>
      </c>
      <c r="E50" s="157">
        <v>1</v>
      </c>
      <c r="F50" s="162">
        <f>401.55*3</f>
        <v>1204.6500000000001</v>
      </c>
      <c r="G50" s="162">
        <f t="shared" ref="G50" si="10">F50*E50</f>
        <v>1204.6500000000001</v>
      </c>
      <c r="H50" s="162">
        <f>G50*(1+$I$15)</f>
        <v>1566.0450000000001</v>
      </c>
      <c r="I50" s="159"/>
    </row>
    <row r="51" spans="1:9">
      <c r="A51" s="154"/>
      <c r="B51" s="155"/>
      <c r="C51" s="156"/>
      <c r="D51" s="155"/>
      <c r="E51" s="157"/>
      <c r="F51" s="158"/>
      <c r="G51" s="158"/>
      <c r="H51" s="158"/>
      <c r="I51" s="159"/>
    </row>
    <row r="52" spans="1:9">
      <c r="A52" s="154">
        <v>8</v>
      </c>
      <c r="B52" s="155"/>
      <c r="C52" s="161" t="s">
        <v>225</v>
      </c>
      <c r="D52" s="155"/>
      <c r="E52" s="157"/>
      <c r="F52" s="158"/>
      <c r="G52" s="158"/>
      <c r="H52" s="158"/>
      <c r="I52" s="159"/>
    </row>
    <row r="53" spans="1:9" ht="30">
      <c r="A53" s="160" t="s">
        <v>229</v>
      </c>
      <c r="B53" s="155" t="s">
        <v>96</v>
      </c>
      <c r="C53" s="161" t="s">
        <v>223</v>
      </c>
      <c r="D53" s="155" t="s">
        <v>68</v>
      </c>
      <c r="E53" s="157">
        <v>25</v>
      </c>
      <c r="F53" s="158">
        <v>22.25</v>
      </c>
      <c r="G53" s="162">
        <f t="shared" ref="G53:G55" si="11">F53*E53</f>
        <v>556.25</v>
      </c>
      <c r="H53" s="162">
        <f>G53*(1+$I$15)</f>
        <v>723.125</v>
      </c>
      <c r="I53" s="159">
        <f>SUM(H53:H55)</f>
        <v>988.03899999999999</v>
      </c>
    </row>
    <row r="54" spans="1:9" ht="30">
      <c r="A54" s="160" t="s">
        <v>230</v>
      </c>
      <c r="B54" s="155" t="s">
        <v>97</v>
      </c>
      <c r="C54" s="161" t="s">
        <v>224</v>
      </c>
      <c r="D54" s="155" t="s">
        <v>68</v>
      </c>
      <c r="E54" s="157">
        <v>4</v>
      </c>
      <c r="F54" s="158">
        <v>24.22</v>
      </c>
      <c r="G54" s="162">
        <f t="shared" si="11"/>
        <v>96.88</v>
      </c>
      <c r="H54" s="162">
        <f>G54*(1+$I$15)</f>
        <v>125.944</v>
      </c>
      <c r="I54" s="159"/>
    </row>
    <row r="55" spans="1:9" ht="30">
      <c r="A55" s="160" t="s">
        <v>231</v>
      </c>
      <c r="B55" s="101">
        <v>88489</v>
      </c>
      <c r="C55" s="104" t="s">
        <v>182</v>
      </c>
      <c r="D55" s="101" t="s">
        <v>68</v>
      </c>
      <c r="E55" s="103">
        <v>10</v>
      </c>
      <c r="F55" s="103">
        <v>10.69</v>
      </c>
      <c r="G55" s="100">
        <f t="shared" si="11"/>
        <v>106.89999999999999</v>
      </c>
      <c r="H55" s="162">
        <f>G55*(1+$I$15)</f>
        <v>138.97</v>
      </c>
      <c r="I55" s="159"/>
    </row>
    <row r="56" spans="1:9">
      <c r="A56" s="160"/>
      <c r="B56" s="101"/>
      <c r="C56" s="104"/>
      <c r="D56" s="101"/>
      <c r="E56" s="103"/>
      <c r="F56" s="103"/>
      <c r="G56" s="100"/>
      <c r="H56" s="162"/>
      <c r="I56" s="159"/>
    </row>
    <row r="57" spans="1:9">
      <c r="A57" s="165">
        <v>9</v>
      </c>
      <c r="B57" s="156"/>
      <c r="C57" s="156" t="s">
        <v>188</v>
      </c>
      <c r="D57" s="156"/>
      <c r="E57" s="156"/>
      <c r="F57" s="156"/>
      <c r="G57" s="156"/>
      <c r="H57" s="156"/>
      <c r="I57" s="159"/>
    </row>
    <row r="58" spans="1:9">
      <c r="A58" s="166"/>
      <c r="B58" s="101" t="s">
        <v>189</v>
      </c>
      <c r="C58" s="104" t="s">
        <v>190</v>
      </c>
      <c r="D58" s="101" t="s">
        <v>191</v>
      </c>
      <c r="E58" s="103"/>
      <c r="F58" s="99"/>
      <c r="G58" s="100"/>
      <c r="H58" s="100">
        <f>G115</f>
        <v>244.816</v>
      </c>
      <c r="I58" s="102">
        <f>H58</f>
        <v>244.816</v>
      </c>
    </row>
    <row r="59" spans="1:9">
      <c r="A59" s="166"/>
      <c r="B59" s="101"/>
      <c r="C59" s="104"/>
      <c r="D59" s="101"/>
      <c r="E59" s="103"/>
      <c r="F59" s="99"/>
      <c r="G59" s="100"/>
      <c r="H59" s="100"/>
      <c r="I59" s="102"/>
    </row>
    <row r="60" spans="1:9">
      <c r="A60" s="154">
        <v>10</v>
      </c>
      <c r="B60" s="155"/>
      <c r="C60" s="167" t="s">
        <v>202</v>
      </c>
      <c r="D60" s="155"/>
      <c r="E60" s="157"/>
      <c r="F60" s="158"/>
      <c r="G60" s="162"/>
      <c r="H60" s="162"/>
      <c r="I60" s="159"/>
    </row>
    <row r="61" spans="1:9">
      <c r="A61" s="168"/>
      <c r="B61" s="107">
        <v>9537</v>
      </c>
      <c r="C61" s="169" t="s">
        <v>202</v>
      </c>
      <c r="D61" s="107" t="s">
        <v>68</v>
      </c>
      <c r="E61" s="108">
        <v>24</v>
      </c>
      <c r="F61" s="109">
        <v>8.1999999999999993</v>
      </c>
      <c r="G61" s="170">
        <f>F61*E61</f>
        <v>196.79999999999998</v>
      </c>
      <c r="H61" s="170">
        <f>G61*1.3</f>
        <v>255.83999999999997</v>
      </c>
      <c r="I61" s="110">
        <f>H61</f>
        <v>255.83999999999997</v>
      </c>
    </row>
    <row r="62" spans="1:9">
      <c r="A62" s="42"/>
      <c r="B62" s="7"/>
      <c r="C62" s="9"/>
      <c r="D62" s="7"/>
      <c r="E62" s="8"/>
      <c r="F62" s="4"/>
      <c r="G62" s="6"/>
      <c r="H62" s="6"/>
      <c r="I62" s="4"/>
    </row>
    <row r="63" spans="1:9">
      <c r="A63" s="42"/>
      <c r="B63" s="7"/>
      <c r="C63" s="9"/>
      <c r="D63" s="7"/>
      <c r="E63" s="8"/>
      <c r="F63" s="4"/>
      <c r="G63" s="6"/>
      <c r="H63" s="6"/>
      <c r="I63" s="4"/>
    </row>
    <row r="64" spans="1:9">
      <c r="A64" s="42"/>
      <c r="B64" s="43"/>
      <c r="C64" s="50"/>
      <c r="D64" s="43"/>
      <c r="E64" s="44"/>
      <c r="F64" s="45"/>
      <c r="G64" s="49"/>
      <c r="H64" s="49"/>
      <c r="I64" s="45"/>
    </row>
    <row r="65" spans="1:17">
      <c r="A65" s="42"/>
      <c r="B65" s="43"/>
      <c r="C65" s="48"/>
      <c r="D65" s="43"/>
      <c r="E65" s="44"/>
      <c r="F65" s="45"/>
      <c r="G65" s="51" t="s">
        <v>60</v>
      </c>
      <c r="H65" s="51"/>
      <c r="I65" s="45" t="s">
        <v>61</v>
      </c>
    </row>
    <row r="66" spans="1:17">
      <c r="A66" s="42" t="s">
        <v>54</v>
      </c>
      <c r="B66" s="43" t="s">
        <v>55</v>
      </c>
      <c r="C66" s="48" t="s">
        <v>56</v>
      </c>
      <c r="D66" s="43" t="s">
        <v>82</v>
      </c>
      <c r="E66" s="44" t="s">
        <v>83</v>
      </c>
      <c r="F66" s="45" t="s">
        <v>57</v>
      </c>
      <c r="G66" s="45" t="s">
        <v>58</v>
      </c>
      <c r="H66" s="45" t="s">
        <v>59</v>
      </c>
      <c r="I66" s="45"/>
      <c r="J66" s="136"/>
      <c r="K66" s="30"/>
      <c r="L66" s="30"/>
      <c r="M66" s="30"/>
      <c r="N66" s="30"/>
      <c r="O66" s="31"/>
      <c r="P66" s="31"/>
      <c r="Q66" s="30"/>
    </row>
    <row r="67" spans="1:17">
      <c r="A67" s="42"/>
      <c r="B67" s="139"/>
      <c r="C67" s="146" t="s">
        <v>111</v>
      </c>
      <c r="D67" s="141"/>
      <c r="E67" s="147"/>
      <c r="F67" s="144" t="s">
        <v>221</v>
      </c>
      <c r="G67" s="145">
        <f>SUM(H70:H80)</f>
        <v>286</v>
      </c>
      <c r="H67" s="142"/>
      <c r="I67" s="143"/>
      <c r="J67" s="136"/>
      <c r="K67" s="30"/>
      <c r="L67" s="30"/>
      <c r="M67" s="30"/>
      <c r="N67" s="30"/>
      <c r="O67" s="31"/>
      <c r="P67" s="31"/>
      <c r="Q67" s="30"/>
    </row>
    <row r="68" spans="1:17">
      <c r="A68" s="42"/>
      <c r="B68" s="52"/>
      <c r="C68" s="37" t="s">
        <v>122</v>
      </c>
      <c r="D68" s="54"/>
      <c r="E68" s="54"/>
      <c r="F68" s="54"/>
      <c r="G68" s="45"/>
      <c r="H68" s="45"/>
      <c r="I68" s="55"/>
      <c r="K68" s="30"/>
      <c r="L68" s="30"/>
      <c r="M68" s="30"/>
      <c r="N68" s="30"/>
      <c r="O68" s="31"/>
      <c r="P68" s="31"/>
      <c r="Q68" s="30"/>
    </row>
    <row r="69" spans="1:17">
      <c r="A69" s="42"/>
      <c r="B69" s="52"/>
      <c r="C69" s="38" t="s">
        <v>7</v>
      </c>
      <c r="D69" s="54"/>
      <c r="E69" s="54"/>
      <c r="F69" s="54"/>
      <c r="G69" s="45"/>
      <c r="H69" s="45"/>
      <c r="I69" s="55"/>
      <c r="J69" s="137"/>
      <c r="K69" s="30"/>
      <c r="L69" s="30"/>
      <c r="M69" s="30"/>
      <c r="N69" s="30"/>
      <c r="O69" s="31"/>
      <c r="P69" s="31"/>
      <c r="Q69" s="30"/>
    </row>
    <row r="70" spans="1:17">
      <c r="A70" s="42"/>
      <c r="B70" s="52"/>
      <c r="C70" s="39" t="s">
        <v>8</v>
      </c>
      <c r="D70" s="54" t="s">
        <v>6</v>
      </c>
      <c r="E70" s="54">
        <v>2</v>
      </c>
      <c r="F70" s="54">
        <v>6</v>
      </c>
      <c r="G70" s="49">
        <f t="shared" ref="G70" si="12">F70*E70</f>
        <v>12</v>
      </c>
      <c r="H70" s="49">
        <f>G70*(1+$I$15)</f>
        <v>15.600000000000001</v>
      </c>
      <c r="I70" s="55"/>
      <c r="K70" s="30"/>
      <c r="L70" s="30"/>
      <c r="M70" s="30"/>
      <c r="N70" s="30"/>
      <c r="O70" s="31"/>
      <c r="P70" s="31"/>
      <c r="Q70" s="30"/>
    </row>
    <row r="71" spans="1:17">
      <c r="A71" s="42"/>
      <c r="B71" s="52"/>
      <c r="C71" s="38" t="s">
        <v>12</v>
      </c>
      <c r="D71" s="54"/>
      <c r="E71" s="54"/>
      <c r="F71" s="54"/>
      <c r="G71" s="49">
        <f t="shared" ref="G71:G112" si="13">F71*E71</f>
        <v>0</v>
      </c>
      <c r="H71" s="49">
        <f t="shared" ref="H71:H112" si="14">G71*(1+$I$15)</f>
        <v>0</v>
      </c>
      <c r="I71" s="55"/>
      <c r="J71" s="137"/>
      <c r="K71" s="30"/>
      <c r="L71" s="30"/>
      <c r="M71" s="30"/>
      <c r="N71" s="30"/>
      <c r="O71" s="31"/>
      <c r="P71" s="31"/>
      <c r="Q71" s="30"/>
    </row>
    <row r="72" spans="1:17">
      <c r="A72" s="42"/>
      <c r="B72" s="56">
        <v>89733</v>
      </c>
      <c r="C72" s="38" t="s">
        <v>8</v>
      </c>
      <c r="D72" s="54" t="s">
        <v>2</v>
      </c>
      <c r="E72" s="54">
        <v>3</v>
      </c>
      <c r="F72" s="54">
        <v>11</v>
      </c>
      <c r="G72" s="49">
        <f t="shared" si="13"/>
        <v>33</v>
      </c>
      <c r="H72" s="49">
        <f t="shared" si="14"/>
        <v>42.9</v>
      </c>
      <c r="I72" s="55"/>
      <c r="J72" s="138"/>
      <c r="K72" s="30"/>
      <c r="L72" s="30"/>
      <c r="M72" s="30"/>
      <c r="N72" s="30"/>
      <c r="O72" s="31"/>
      <c r="P72" s="31"/>
      <c r="Q72" s="30"/>
    </row>
    <row r="73" spans="1:17">
      <c r="A73" s="42"/>
      <c r="B73" s="52"/>
      <c r="C73" s="38" t="s">
        <v>16</v>
      </c>
      <c r="D73" s="54"/>
      <c r="E73" s="54"/>
      <c r="F73" s="54"/>
      <c r="G73" s="49">
        <f t="shared" si="13"/>
        <v>0</v>
      </c>
      <c r="H73" s="49">
        <f t="shared" si="14"/>
        <v>0</v>
      </c>
      <c r="I73" s="55"/>
      <c r="J73" s="136"/>
      <c r="K73" s="30"/>
      <c r="L73" s="30"/>
      <c r="M73" s="30"/>
      <c r="N73" s="30"/>
      <c r="O73" s="31"/>
      <c r="P73" s="31"/>
      <c r="Q73" s="30"/>
    </row>
    <row r="74" spans="1:17">
      <c r="A74" s="57"/>
      <c r="B74" s="56">
        <v>89733</v>
      </c>
      <c r="C74" s="38" t="s">
        <v>17</v>
      </c>
      <c r="D74" s="54" t="s">
        <v>6</v>
      </c>
      <c r="E74" s="54">
        <v>2</v>
      </c>
      <c r="F74" s="54">
        <v>11</v>
      </c>
      <c r="G74" s="49">
        <f t="shared" si="13"/>
        <v>22</v>
      </c>
      <c r="H74" s="49">
        <f t="shared" si="14"/>
        <v>28.6</v>
      </c>
      <c r="I74" s="55"/>
      <c r="J74" s="53"/>
      <c r="K74" s="30"/>
      <c r="L74" s="30"/>
      <c r="M74" s="30"/>
      <c r="N74" s="30"/>
      <c r="O74" s="31"/>
      <c r="P74" s="31"/>
      <c r="Q74" s="30"/>
    </row>
    <row r="75" spans="1:17">
      <c r="A75" s="57"/>
      <c r="B75" s="52"/>
      <c r="C75" s="38" t="s">
        <v>18</v>
      </c>
      <c r="D75" s="54"/>
      <c r="E75" s="54"/>
      <c r="F75" s="54"/>
      <c r="G75" s="49">
        <f t="shared" si="13"/>
        <v>0</v>
      </c>
      <c r="H75" s="49">
        <f t="shared" si="14"/>
        <v>0</v>
      </c>
      <c r="I75" s="55"/>
      <c r="J75" s="137"/>
      <c r="K75" s="30"/>
      <c r="L75" s="30"/>
      <c r="M75" s="30"/>
      <c r="N75" s="30"/>
      <c r="O75" s="31"/>
      <c r="P75" s="31"/>
      <c r="Q75" s="30"/>
    </row>
    <row r="76" spans="1:17">
      <c r="A76" s="43"/>
      <c r="B76" s="56">
        <v>89778</v>
      </c>
      <c r="C76" s="38" t="s">
        <v>8</v>
      </c>
      <c r="D76" s="54" t="s">
        <v>19</v>
      </c>
      <c r="E76" s="54">
        <v>8</v>
      </c>
      <c r="F76" s="54">
        <v>6</v>
      </c>
      <c r="G76" s="49">
        <f t="shared" si="13"/>
        <v>48</v>
      </c>
      <c r="H76" s="49">
        <f t="shared" si="14"/>
        <v>62.400000000000006</v>
      </c>
      <c r="I76" s="55"/>
      <c r="J76" s="136"/>
      <c r="K76" s="30"/>
      <c r="L76" s="30"/>
      <c r="M76" s="30"/>
      <c r="N76" s="30"/>
      <c r="O76" s="31"/>
      <c r="P76" s="31"/>
      <c r="Q76" s="30"/>
    </row>
    <row r="77" spans="1:17">
      <c r="A77" s="42"/>
      <c r="B77" s="52"/>
      <c r="C77" s="38" t="s">
        <v>22</v>
      </c>
      <c r="D77" s="54"/>
      <c r="E77" s="54"/>
      <c r="F77" s="54"/>
      <c r="G77" s="49">
        <f t="shared" si="13"/>
        <v>0</v>
      </c>
      <c r="H77" s="49">
        <f t="shared" si="14"/>
        <v>0</v>
      </c>
      <c r="I77" s="55"/>
      <c r="J77" s="53"/>
      <c r="K77" s="30"/>
      <c r="L77" s="30"/>
      <c r="M77" s="30"/>
      <c r="N77" s="30"/>
      <c r="O77" s="31"/>
      <c r="P77" s="31"/>
      <c r="Q77" s="30"/>
    </row>
    <row r="78" spans="1:17">
      <c r="A78" s="42"/>
      <c r="B78" s="56">
        <v>89508</v>
      </c>
      <c r="C78" s="39" t="s">
        <v>8</v>
      </c>
      <c r="D78" s="54" t="s">
        <v>123</v>
      </c>
      <c r="E78" s="54">
        <v>6</v>
      </c>
      <c r="F78" s="54">
        <v>13.5</v>
      </c>
      <c r="G78" s="49">
        <f t="shared" si="13"/>
        <v>81</v>
      </c>
      <c r="H78" s="49">
        <f t="shared" si="14"/>
        <v>105.3</v>
      </c>
      <c r="I78" s="55"/>
      <c r="J78" s="136"/>
      <c r="K78" s="30"/>
      <c r="L78" s="30"/>
      <c r="M78" s="30"/>
      <c r="N78" s="30"/>
      <c r="O78" s="31"/>
      <c r="P78" s="31"/>
      <c r="Q78" s="30"/>
    </row>
    <row r="79" spans="1:17">
      <c r="A79" s="42"/>
      <c r="B79" s="52"/>
      <c r="C79" s="38" t="s">
        <v>124</v>
      </c>
      <c r="D79" s="54"/>
      <c r="E79" s="54"/>
      <c r="F79" s="54"/>
      <c r="G79" s="49">
        <f t="shared" si="13"/>
        <v>0</v>
      </c>
      <c r="H79" s="49">
        <f t="shared" si="14"/>
        <v>0</v>
      </c>
      <c r="I79" s="44"/>
      <c r="J79" s="136"/>
      <c r="K79" s="30"/>
      <c r="L79" s="30"/>
      <c r="M79" s="30"/>
      <c r="N79" s="30"/>
      <c r="O79" s="31"/>
      <c r="P79" s="31"/>
      <c r="Q79" s="30"/>
    </row>
    <row r="80" spans="1:17">
      <c r="A80" s="42"/>
      <c r="B80" s="52"/>
      <c r="C80" s="39" t="s">
        <v>8</v>
      </c>
      <c r="D80" s="54" t="s">
        <v>2</v>
      </c>
      <c r="E80" s="54">
        <v>3</v>
      </c>
      <c r="F80" s="54">
        <v>8</v>
      </c>
      <c r="G80" s="49">
        <f t="shared" si="13"/>
        <v>24</v>
      </c>
      <c r="H80" s="49">
        <f t="shared" si="14"/>
        <v>31.200000000000003</v>
      </c>
      <c r="I80" s="55"/>
      <c r="J80" s="136"/>
      <c r="K80" s="30"/>
      <c r="L80" s="30"/>
      <c r="M80" s="30"/>
      <c r="N80" s="30"/>
      <c r="O80" s="31"/>
      <c r="P80" s="31"/>
      <c r="Q80" s="30"/>
    </row>
    <row r="81" spans="1:17">
      <c r="A81" s="42"/>
      <c r="B81" s="52"/>
      <c r="C81" s="39"/>
      <c r="D81" s="54"/>
      <c r="E81" s="54"/>
      <c r="F81" s="54"/>
      <c r="G81" s="49"/>
      <c r="H81" s="49"/>
      <c r="I81" s="55"/>
      <c r="J81" s="136"/>
      <c r="K81" s="30"/>
      <c r="L81" s="30"/>
      <c r="M81" s="30"/>
      <c r="N81" s="30"/>
      <c r="O81" s="31"/>
      <c r="P81" s="31"/>
      <c r="Q81" s="30"/>
    </row>
    <row r="82" spans="1:17">
      <c r="A82" s="42"/>
      <c r="B82" s="139"/>
      <c r="C82" s="140" t="s">
        <v>218</v>
      </c>
      <c r="D82" s="141"/>
      <c r="E82" s="141"/>
      <c r="F82" s="144" t="s">
        <v>219</v>
      </c>
      <c r="G82" s="145">
        <f>SUM(H85:H112)</f>
        <v>864.68200000000013</v>
      </c>
      <c r="H82" s="142"/>
      <c r="I82" s="143"/>
      <c r="J82" s="136"/>
      <c r="K82" s="30"/>
      <c r="L82" s="30"/>
      <c r="M82" s="30"/>
      <c r="N82" s="30"/>
      <c r="O82" s="31"/>
      <c r="P82" s="31"/>
      <c r="Q82" s="30"/>
    </row>
    <row r="83" spans="1:17">
      <c r="A83" s="42"/>
      <c r="B83" s="57"/>
      <c r="C83" s="40" t="s">
        <v>36</v>
      </c>
      <c r="D83" s="48"/>
      <c r="E83" s="48"/>
      <c r="F83" s="48"/>
      <c r="G83" s="49">
        <f t="shared" si="13"/>
        <v>0</v>
      </c>
      <c r="H83" s="49">
        <f t="shared" si="14"/>
        <v>0</v>
      </c>
      <c r="I83" s="44"/>
      <c r="J83" s="136"/>
      <c r="K83" s="30"/>
      <c r="L83" s="30"/>
      <c r="M83" s="30"/>
      <c r="N83" s="30"/>
      <c r="O83" s="31"/>
      <c r="P83" s="31"/>
      <c r="Q83" s="30"/>
    </row>
    <row r="84" spans="1:17">
      <c r="A84" s="42"/>
      <c r="B84" s="57"/>
      <c r="C84" s="40" t="s">
        <v>37</v>
      </c>
      <c r="D84" s="48"/>
      <c r="E84" s="48"/>
      <c r="F84" s="48"/>
      <c r="G84" s="49">
        <f t="shared" si="13"/>
        <v>0</v>
      </c>
      <c r="H84" s="49">
        <f t="shared" si="14"/>
        <v>0</v>
      </c>
      <c r="I84" s="55"/>
      <c r="J84" s="136"/>
      <c r="K84" s="30"/>
      <c r="L84" s="30"/>
      <c r="M84" s="30"/>
      <c r="N84" s="30"/>
      <c r="O84" s="31"/>
      <c r="P84" s="31"/>
      <c r="Q84" s="30"/>
    </row>
    <row r="85" spans="1:17">
      <c r="A85" s="42"/>
      <c r="B85" s="57">
        <v>94794</v>
      </c>
      <c r="C85" s="40" t="s">
        <v>110</v>
      </c>
      <c r="D85" s="48" t="s">
        <v>11</v>
      </c>
      <c r="E85" s="48">
        <v>1</v>
      </c>
      <c r="F85" s="48">
        <v>112</v>
      </c>
      <c r="G85" s="49">
        <f t="shared" si="13"/>
        <v>112</v>
      </c>
      <c r="H85" s="49">
        <f t="shared" si="14"/>
        <v>145.6</v>
      </c>
      <c r="I85" s="44"/>
      <c r="J85" s="136"/>
      <c r="K85" s="30"/>
      <c r="L85" s="30"/>
      <c r="M85" s="30"/>
      <c r="N85" s="30"/>
      <c r="O85" s="31"/>
      <c r="P85" s="31"/>
      <c r="Q85" s="30"/>
    </row>
    <row r="86" spans="1:17">
      <c r="A86" s="42"/>
      <c r="B86" s="57">
        <v>89987</v>
      </c>
      <c r="C86" s="40" t="s">
        <v>32</v>
      </c>
      <c r="D86" s="48" t="s">
        <v>11</v>
      </c>
      <c r="E86" s="48">
        <v>1</v>
      </c>
      <c r="F86" s="48">
        <v>60</v>
      </c>
      <c r="G86" s="49">
        <f t="shared" si="13"/>
        <v>60</v>
      </c>
      <c r="H86" s="49">
        <f t="shared" si="14"/>
        <v>78</v>
      </c>
      <c r="I86" s="55"/>
      <c r="J86" s="136"/>
      <c r="K86" s="30"/>
      <c r="L86" s="30"/>
      <c r="M86" s="30"/>
      <c r="N86" s="30"/>
      <c r="O86" s="31"/>
      <c r="P86" s="31"/>
      <c r="Q86" s="30"/>
    </row>
    <row r="87" spans="1:17">
      <c r="A87" s="42"/>
      <c r="B87" s="57"/>
      <c r="C87" s="40" t="s">
        <v>38</v>
      </c>
      <c r="D87" s="48"/>
      <c r="E87" s="48"/>
      <c r="F87" s="48"/>
      <c r="G87" s="49">
        <f t="shared" si="13"/>
        <v>0</v>
      </c>
      <c r="H87" s="49">
        <f t="shared" si="14"/>
        <v>0</v>
      </c>
      <c r="I87" s="44"/>
      <c r="J87" s="53"/>
      <c r="K87" s="30"/>
      <c r="L87" s="30"/>
      <c r="M87" s="30"/>
      <c r="N87" s="30"/>
      <c r="O87" s="31"/>
      <c r="P87" s="31"/>
      <c r="Q87" s="30"/>
    </row>
    <row r="88" spans="1:17">
      <c r="A88" s="42"/>
      <c r="B88" s="57"/>
      <c r="C88" s="40" t="s">
        <v>39</v>
      </c>
      <c r="D88" s="48"/>
      <c r="E88" s="48"/>
      <c r="F88" s="48"/>
      <c r="G88" s="49">
        <f t="shared" si="13"/>
        <v>0</v>
      </c>
      <c r="H88" s="49">
        <f t="shared" si="14"/>
        <v>0</v>
      </c>
      <c r="I88" s="55"/>
      <c r="J88" s="136"/>
      <c r="K88" s="30"/>
      <c r="L88" s="30"/>
      <c r="M88" s="30"/>
      <c r="N88" s="30"/>
      <c r="O88" s="31"/>
      <c r="P88" s="31"/>
      <c r="Q88" s="30"/>
    </row>
    <row r="89" spans="1:17">
      <c r="A89" s="42"/>
      <c r="B89" s="57">
        <v>89429</v>
      </c>
      <c r="C89" s="40" t="s">
        <v>35</v>
      </c>
      <c r="D89" s="48" t="s">
        <v>15</v>
      </c>
      <c r="E89" s="48">
        <v>5</v>
      </c>
      <c r="F89" s="48">
        <v>3.6</v>
      </c>
      <c r="G89" s="49">
        <f t="shared" si="13"/>
        <v>18</v>
      </c>
      <c r="H89" s="49">
        <f t="shared" si="14"/>
        <v>23.400000000000002</v>
      </c>
      <c r="I89" s="55"/>
      <c r="J89" s="53"/>
      <c r="K89" s="30"/>
      <c r="L89" s="30"/>
      <c r="M89" s="30"/>
      <c r="N89" s="30"/>
      <c r="O89" s="31"/>
      <c r="P89" s="31"/>
      <c r="Q89" s="30"/>
    </row>
    <row r="90" spans="1:17">
      <c r="A90" s="42"/>
      <c r="B90" s="57"/>
      <c r="C90" s="40" t="s">
        <v>40</v>
      </c>
      <c r="D90" s="48"/>
      <c r="E90" s="48"/>
      <c r="F90" s="48"/>
      <c r="G90" s="49">
        <f t="shared" si="13"/>
        <v>0</v>
      </c>
      <c r="H90" s="49">
        <f t="shared" si="14"/>
        <v>0</v>
      </c>
      <c r="I90" s="45"/>
      <c r="O90" s="31"/>
      <c r="P90" s="31"/>
      <c r="Q90" s="30"/>
    </row>
    <row r="91" spans="1:17">
      <c r="A91" s="42"/>
      <c r="B91" s="57"/>
      <c r="C91" s="40" t="s">
        <v>41</v>
      </c>
      <c r="D91" s="48"/>
      <c r="E91" s="48"/>
      <c r="F91" s="48"/>
      <c r="G91" s="49">
        <f t="shared" si="13"/>
        <v>0</v>
      </c>
      <c r="H91" s="49">
        <f t="shared" si="14"/>
        <v>0</v>
      </c>
      <c r="I91" s="45"/>
      <c r="O91" s="31"/>
      <c r="P91" s="31"/>
      <c r="Q91" s="30"/>
    </row>
    <row r="92" spans="1:17">
      <c r="A92" s="42"/>
      <c r="B92" s="57">
        <v>94659</v>
      </c>
      <c r="C92" s="40" t="s">
        <v>42</v>
      </c>
      <c r="D92" s="48" t="s">
        <v>6</v>
      </c>
      <c r="E92" s="48">
        <v>2</v>
      </c>
      <c r="F92" s="48">
        <v>6</v>
      </c>
      <c r="G92" s="49">
        <f t="shared" si="13"/>
        <v>12</v>
      </c>
      <c r="H92" s="49">
        <f t="shared" si="14"/>
        <v>15.600000000000001</v>
      </c>
      <c r="I92" s="45"/>
      <c r="O92" s="29"/>
      <c r="P92" s="29"/>
      <c r="Q92" s="30"/>
    </row>
    <row r="93" spans="1:17">
      <c r="A93" s="42"/>
      <c r="B93" s="57">
        <v>94662</v>
      </c>
      <c r="C93" s="40" t="s">
        <v>105</v>
      </c>
      <c r="D93" s="48" t="s">
        <v>6</v>
      </c>
      <c r="E93" s="48">
        <v>2</v>
      </c>
      <c r="F93" s="48">
        <v>8.6999999999999993</v>
      </c>
      <c r="G93" s="49">
        <f t="shared" si="13"/>
        <v>17.399999999999999</v>
      </c>
      <c r="H93" s="49">
        <f t="shared" si="14"/>
        <v>22.619999999999997</v>
      </c>
      <c r="I93" s="45"/>
      <c r="O93" s="30"/>
      <c r="P93" s="30"/>
      <c r="Q93" s="30"/>
    </row>
    <row r="94" spans="1:17">
      <c r="A94" s="42"/>
      <c r="B94" s="57"/>
      <c r="C94" s="40" t="s">
        <v>125</v>
      </c>
      <c r="D94" s="48"/>
      <c r="E94" s="48"/>
      <c r="F94" s="48"/>
      <c r="G94" s="49">
        <f t="shared" si="13"/>
        <v>0</v>
      </c>
      <c r="H94" s="49">
        <f t="shared" si="14"/>
        <v>0</v>
      </c>
      <c r="I94" s="45"/>
      <c r="O94" s="30"/>
      <c r="P94" s="30"/>
      <c r="Q94" s="30"/>
    </row>
    <row r="95" spans="1:17">
      <c r="A95" s="42"/>
      <c r="B95" s="57">
        <v>89388</v>
      </c>
      <c r="C95" s="40" t="s">
        <v>107</v>
      </c>
      <c r="D95" s="48" t="s">
        <v>11</v>
      </c>
      <c r="E95" s="48">
        <v>1</v>
      </c>
      <c r="F95" s="48">
        <v>8</v>
      </c>
      <c r="G95" s="49">
        <f t="shared" si="13"/>
        <v>8</v>
      </c>
      <c r="H95" s="49">
        <f t="shared" si="14"/>
        <v>10.4</v>
      </c>
      <c r="I95" s="45"/>
      <c r="O95" s="30"/>
      <c r="P95" s="30"/>
      <c r="Q95" s="30"/>
    </row>
    <row r="96" spans="1:17">
      <c r="A96" s="42"/>
      <c r="B96" s="57"/>
      <c r="C96" s="40" t="s">
        <v>43</v>
      </c>
      <c r="D96" s="48"/>
      <c r="E96" s="48"/>
      <c r="F96" s="48"/>
      <c r="G96" s="49">
        <f t="shared" si="13"/>
        <v>0</v>
      </c>
      <c r="H96" s="49">
        <f t="shared" si="14"/>
        <v>0</v>
      </c>
      <c r="I96" s="45"/>
    </row>
    <row r="97" spans="1:9">
      <c r="A97" s="42"/>
      <c r="B97" s="57">
        <v>72293</v>
      </c>
      <c r="C97" s="40" t="s">
        <v>44</v>
      </c>
      <c r="D97" s="48" t="s">
        <v>1</v>
      </c>
      <c r="E97" s="48">
        <v>4</v>
      </c>
      <c r="F97" s="48">
        <v>4.8099999999999996</v>
      </c>
      <c r="G97" s="49">
        <f t="shared" si="13"/>
        <v>19.239999999999998</v>
      </c>
      <c r="H97" s="49">
        <f t="shared" si="14"/>
        <v>25.012</v>
      </c>
      <c r="I97" s="45"/>
    </row>
    <row r="98" spans="1:9">
      <c r="A98" s="42"/>
      <c r="B98" s="57"/>
      <c r="C98" s="40" t="s">
        <v>10</v>
      </c>
      <c r="D98" s="48" t="s">
        <v>11</v>
      </c>
      <c r="E98" s="48">
        <v>1</v>
      </c>
      <c r="F98" s="48">
        <v>9</v>
      </c>
      <c r="G98" s="49">
        <f t="shared" si="13"/>
        <v>9</v>
      </c>
      <c r="H98" s="49">
        <f t="shared" si="14"/>
        <v>11.700000000000001</v>
      </c>
      <c r="I98" s="45"/>
    </row>
    <row r="99" spans="1:9">
      <c r="A99" s="42"/>
      <c r="B99" s="57"/>
      <c r="C99" s="40" t="s">
        <v>46</v>
      </c>
      <c r="D99" s="48"/>
      <c r="E99" s="48"/>
      <c r="F99" s="48"/>
      <c r="G99" s="49">
        <f t="shared" si="13"/>
        <v>0</v>
      </c>
      <c r="H99" s="49">
        <f t="shared" si="14"/>
        <v>0</v>
      </c>
      <c r="I99" s="45"/>
    </row>
    <row r="100" spans="1:9">
      <c r="A100" s="42"/>
      <c r="B100" s="43">
        <v>94648</v>
      </c>
      <c r="C100" s="40" t="s">
        <v>44</v>
      </c>
      <c r="D100" s="48" t="s">
        <v>126</v>
      </c>
      <c r="E100" s="48">
        <v>21</v>
      </c>
      <c r="F100" s="48">
        <v>7.5</v>
      </c>
      <c r="G100" s="49">
        <f t="shared" si="13"/>
        <v>157.5</v>
      </c>
      <c r="H100" s="49">
        <f t="shared" si="14"/>
        <v>204.75</v>
      </c>
      <c r="I100" s="45"/>
    </row>
    <row r="101" spans="1:9">
      <c r="A101" s="42"/>
      <c r="B101" s="57">
        <v>94651</v>
      </c>
      <c r="C101" s="40" t="s">
        <v>10</v>
      </c>
      <c r="D101" s="48" t="s">
        <v>127</v>
      </c>
      <c r="E101" s="48">
        <v>6</v>
      </c>
      <c r="F101" s="48">
        <v>16.5</v>
      </c>
      <c r="G101" s="49">
        <f t="shared" si="13"/>
        <v>99</v>
      </c>
      <c r="H101" s="49">
        <f t="shared" si="14"/>
        <v>128.70000000000002</v>
      </c>
      <c r="I101" s="45"/>
    </row>
    <row r="102" spans="1:9">
      <c r="A102" s="42"/>
      <c r="B102" s="57"/>
      <c r="C102" s="40" t="s">
        <v>47</v>
      </c>
      <c r="D102" s="48"/>
      <c r="E102" s="48"/>
      <c r="F102" s="48"/>
      <c r="G102" s="49">
        <f t="shared" si="13"/>
        <v>0</v>
      </c>
      <c r="H102" s="49">
        <f t="shared" si="14"/>
        <v>0</v>
      </c>
      <c r="I102" s="45"/>
    </row>
    <row r="103" spans="1:9">
      <c r="A103" s="42"/>
      <c r="B103" s="57">
        <v>94688</v>
      </c>
      <c r="C103" s="40" t="s">
        <v>44</v>
      </c>
      <c r="D103" s="48" t="s">
        <v>11</v>
      </c>
      <c r="E103" s="48">
        <v>1</v>
      </c>
      <c r="F103" s="48">
        <v>9</v>
      </c>
      <c r="G103" s="49">
        <f t="shared" si="13"/>
        <v>9</v>
      </c>
      <c r="H103" s="49">
        <f t="shared" si="14"/>
        <v>11.700000000000001</v>
      </c>
      <c r="I103" s="45"/>
    </row>
    <row r="104" spans="1:9">
      <c r="A104" s="42"/>
      <c r="B104" s="57"/>
      <c r="C104" s="40" t="s">
        <v>106</v>
      </c>
      <c r="D104" s="48"/>
      <c r="E104" s="48"/>
      <c r="F104" s="48"/>
      <c r="G104" s="49">
        <f t="shared" si="13"/>
        <v>0</v>
      </c>
      <c r="H104" s="49">
        <f t="shared" si="14"/>
        <v>0</v>
      </c>
      <c r="I104" s="45"/>
    </row>
    <row r="105" spans="1:9">
      <c r="A105" s="42"/>
      <c r="B105" s="57">
        <v>94688</v>
      </c>
      <c r="C105" s="40" t="s">
        <v>107</v>
      </c>
      <c r="D105" s="48" t="s">
        <v>1</v>
      </c>
      <c r="E105" s="48">
        <v>4</v>
      </c>
      <c r="F105" s="48">
        <v>18</v>
      </c>
      <c r="G105" s="49">
        <f t="shared" si="13"/>
        <v>72</v>
      </c>
      <c r="H105" s="49">
        <f t="shared" si="14"/>
        <v>93.600000000000009</v>
      </c>
      <c r="I105" s="45"/>
    </row>
    <row r="106" spans="1:9">
      <c r="A106" s="42"/>
      <c r="B106" s="57"/>
      <c r="C106" s="40" t="s">
        <v>48</v>
      </c>
      <c r="D106" s="48"/>
      <c r="E106" s="48"/>
      <c r="F106" s="48"/>
      <c r="G106" s="49">
        <f t="shared" si="13"/>
        <v>0</v>
      </c>
      <c r="H106" s="49">
        <f t="shared" si="14"/>
        <v>0</v>
      </c>
      <c r="I106" s="45"/>
    </row>
    <row r="107" spans="1:9">
      <c r="A107" s="42"/>
      <c r="B107" s="57"/>
      <c r="C107" s="40" t="s">
        <v>50</v>
      </c>
      <c r="D107" s="48"/>
      <c r="E107" s="48"/>
      <c r="F107" s="48"/>
      <c r="G107" s="49">
        <f t="shared" si="13"/>
        <v>0</v>
      </c>
      <c r="H107" s="49">
        <f t="shared" si="14"/>
        <v>0</v>
      </c>
      <c r="I107" s="44"/>
    </row>
    <row r="108" spans="1:9">
      <c r="A108" s="42"/>
      <c r="B108" s="43">
        <v>90373</v>
      </c>
      <c r="C108" s="40" t="s">
        <v>51</v>
      </c>
      <c r="D108" s="48" t="s">
        <v>11</v>
      </c>
      <c r="E108" s="48">
        <v>1</v>
      </c>
      <c r="F108" s="48">
        <v>12</v>
      </c>
      <c r="G108" s="49">
        <f t="shared" si="13"/>
        <v>12</v>
      </c>
      <c r="H108" s="49">
        <f t="shared" si="14"/>
        <v>15.600000000000001</v>
      </c>
      <c r="I108" s="45"/>
    </row>
    <row r="109" spans="1:9">
      <c r="A109" s="42"/>
      <c r="B109" s="57"/>
      <c r="C109" s="40" t="s">
        <v>52</v>
      </c>
      <c r="D109" s="48"/>
      <c r="E109" s="48"/>
      <c r="F109" s="48"/>
      <c r="G109" s="49">
        <f t="shared" si="13"/>
        <v>0</v>
      </c>
      <c r="H109" s="49">
        <f t="shared" si="14"/>
        <v>0</v>
      </c>
      <c r="I109" s="45"/>
    </row>
    <row r="110" spans="1:9">
      <c r="A110" s="42"/>
      <c r="B110" s="57"/>
      <c r="C110" s="40" t="s">
        <v>53</v>
      </c>
      <c r="D110" s="48" t="s">
        <v>6</v>
      </c>
      <c r="E110" s="48">
        <v>2</v>
      </c>
      <c r="F110" s="48">
        <v>15</v>
      </c>
      <c r="G110" s="49">
        <f t="shared" si="13"/>
        <v>30</v>
      </c>
      <c r="H110" s="49">
        <f t="shared" si="14"/>
        <v>39</v>
      </c>
      <c r="I110" s="45"/>
    </row>
    <row r="111" spans="1:9">
      <c r="A111" s="42"/>
      <c r="B111" s="57"/>
      <c r="C111" s="40" t="s">
        <v>33</v>
      </c>
      <c r="D111" s="48"/>
      <c r="E111" s="48"/>
      <c r="F111" s="48"/>
      <c r="G111" s="49">
        <f t="shared" si="13"/>
        <v>0</v>
      </c>
      <c r="H111" s="49">
        <f t="shared" si="14"/>
        <v>0</v>
      </c>
      <c r="I111" s="45"/>
    </row>
    <row r="112" spans="1:9">
      <c r="A112" s="42"/>
      <c r="B112" s="56">
        <v>86914</v>
      </c>
      <c r="C112" s="40" t="s">
        <v>34</v>
      </c>
      <c r="D112" s="48" t="s">
        <v>11</v>
      </c>
      <c r="E112" s="48">
        <v>1</v>
      </c>
      <c r="F112" s="48">
        <v>30</v>
      </c>
      <c r="G112" s="49">
        <f t="shared" si="13"/>
        <v>30</v>
      </c>
      <c r="H112" s="49">
        <f t="shared" si="14"/>
        <v>39</v>
      </c>
      <c r="I112" s="45"/>
    </row>
    <row r="113" spans="2:14">
      <c r="B113" s="36"/>
      <c r="C113" s="40"/>
      <c r="D113" s="33"/>
      <c r="E113" s="33"/>
      <c r="F113" s="33"/>
      <c r="G113" s="35"/>
      <c r="H113" s="35"/>
    </row>
    <row r="114" spans="2:14">
      <c r="B114" s="32"/>
      <c r="C114" s="33"/>
      <c r="D114" s="33"/>
      <c r="E114" s="33"/>
      <c r="F114" s="33"/>
      <c r="G114" s="35"/>
      <c r="H114" s="35"/>
    </row>
    <row r="115" spans="2:14">
      <c r="B115" s="115"/>
      <c r="C115" s="117" t="s">
        <v>183</v>
      </c>
      <c r="D115" s="118"/>
      <c r="E115" s="123"/>
      <c r="F115" s="124" t="s">
        <v>203</v>
      </c>
      <c r="G115" s="116">
        <f>SUM(H116:H117)</f>
        <v>244.816</v>
      </c>
      <c r="H115" s="122"/>
      <c r="I115" s="41"/>
    </row>
    <row r="116" spans="2:14" ht="30">
      <c r="B116" s="112">
        <v>91953</v>
      </c>
      <c r="C116" s="120" t="s">
        <v>184</v>
      </c>
      <c r="D116" s="113" t="s">
        <v>187</v>
      </c>
      <c r="E116" s="121">
        <v>2</v>
      </c>
      <c r="F116" s="114">
        <v>19.16</v>
      </c>
      <c r="G116" s="119">
        <f t="shared" ref="G116:G117" si="15">F116*E116</f>
        <v>38.32</v>
      </c>
      <c r="H116" s="49">
        <f t="shared" ref="H116:H117" si="16">G116*(1+$I$15)</f>
        <v>49.816000000000003</v>
      </c>
    </row>
    <row r="117" spans="2:14" ht="30">
      <c r="B117" s="93" t="s">
        <v>185</v>
      </c>
      <c r="C117" s="104" t="s">
        <v>186</v>
      </c>
      <c r="D117" s="101" t="s">
        <v>187</v>
      </c>
      <c r="E117" s="103">
        <v>2</v>
      </c>
      <c r="F117" s="99">
        <v>75</v>
      </c>
      <c r="G117" s="100">
        <f t="shared" si="15"/>
        <v>150</v>
      </c>
      <c r="H117" s="49">
        <f t="shared" si="16"/>
        <v>195</v>
      </c>
    </row>
    <row r="118" spans="2:14">
      <c r="B118" s="32"/>
      <c r="C118" s="33"/>
      <c r="D118" s="33"/>
      <c r="E118" s="33"/>
      <c r="F118" s="33"/>
      <c r="G118" s="35"/>
      <c r="H118" s="35"/>
      <c r="I118" s="34"/>
      <c r="K118" s="33"/>
      <c r="L118" s="33"/>
      <c r="M118" s="33"/>
      <c r="N118" s="35"/>
    </row>
    <row r="119" spans="2:14">
      <c r="I119" s="41"/>
      <c r="K119" s="33"/>
      <c r="L119" s="33"/>
      <c r="M119" s="33"/>
      <c r="N119" s="35"/>
    </row>
    <row r="135" spans="15:15">
      <c r="O135" s="35"/>
    </row>
    <row r="136" spans="15:15">
      <c r="O136" s="35"/>
    </row>
  </sheetData>
  <mergeCells count="1">
    <mergeCell ref="G17:H17"/>
  </mergeCells>
  <printOptions gridLines="1"/>
  <pageMargins left="0.51181102362204722" right="0.51181102362204722" top="0.78740157480314965" bottom="0.78740157480314965" header="0.31496062992125984" footer="0.31496062992125984"/>
  <pageSetup paperSize="9" scale="85" orientation="landscape" r:id="rId1"/>
  <headerFooter>
    <oddHeader>&amp;R&amp;A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P14:P15"/>
  <sheetViews>
    <sheetView workbookViewId="0">
      <selection activeCell="S17" sqref="P3:S17"/>
    </sheetView>
  </sheetViews>
  <sheetFormatPr defaultRowHeight="15"/>
  <cols>
    <col min="16" max="16" width="10.5703125" bestFit="1" customWidth="1"/>
  </cols>
  <sheetData>
    <row r="14" spans="16:16">
      <c r="P14" s="4"/>
    </row>
    <row r="15" spans="16:16">
      <c r="P15" s="1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CRONOGRAMA FIS_FIN</vt:lpstr>
      <vt:lpstr>WC 1_alunos CCP CENTRO-TERREO</vt:lpstr>
      <vt:lpstr>WC_2_ALUNOS_MASC_CAMPUS</vt:lpstr>
      <vt:lpstr>WC_3_ALUNOS_FEM_ CCP CAMPUS</vt:lpstr>
      <vt:lpstr>ANEXO RAMPA_CCP CENTRO INFERIOR</vt:lpstr>
      <vt:lpstr>RESUMO</vt:lpstr>
      <vt:lpstr>WC_2_alunos CCP CENTRO_SUPERIOR</vt:lpstr>
      <vt:lpstr>Plan1</vt:lpstr>
      <vt:lpstr>'ANEXO RAMPA_CCP CENTRO INFERIOR'!Area_de_impressao</vt:lpstr>
      <vt:lpstr>'CRONOGRAMA FIS_FIN'!Area_de_impressao</vt:lpstr>
      <vt:lpstr>'WC 1_alunos CCP CENTRO-TERREO'!Area_de_impressao</vt:lpstr>
      <vt:lpstr>'WC_2_alunos CCP CENTRO_SUPERIOR'!Area_de_impressao</vt:lpstr>
      <vt:lpstr>WC_2_ALUNOS_MASC_CAMPUS!Area_de_impressao</vt:lpstr>
      <vt:lpstr>'WC_3_ALUNOS_FEM_ CCP CAMPUS'!Area_de_impressao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2017-08-29T13:08:19Z</cp:lastPrinted>
  <dcterms:created xsi:type="dcterms:W3CDTF">2017-06-22T14:26:42Z</dcterms:created>
  <dcterms:modified xsi:type="dcterms:W3CDTF">2017-08-29T18:13:21Z</dcterms:modified>
</cp:coreProperties>
</file>