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RÇAMENTO GLOBAL" sheetId="1" r:id="rId4"/>
    <sheet state="visible" name="COMPOSIÇÕES" sheetId="2" r:id="rId5"/>
    <sheet state="visible" name="CRONOGRAMA" sheetId="3" r:id="rId6"/>
    <sheet state="visible" name="BDI" sheetId="4" r:id="rId7"/>
  </sheets>
  <definedNames/>
  <calcPr/>
  <extLst>
    <ext uri="GoogleSheetsCustomDataVersion1">
      <go:sheetsCustomData xmlns:go="http://customooxmlschemas.google.com/" r:id="rId8" roundtripDataSignature="AMtx7mg/J2369RCwzD8LV2HE6rMbwC7fbA=="/>
    </ext>
  </extLst>
</workbook>
</file>

<file path=xl/sharedStrings.xml><?xml version="1.0" encoding="utf-8"?>
<sst xmlns="http://schemas.openxmlformats.org/spreadsheetml/2006/main" count="1984" uniqueCount="992">
  <si>
    <t xml:space="preserve"> </t>
  </si>
  <si>
    <t>UNIVERSIDADE ESTADUAL DO NORTE DO PARANÁ</t>
  </si>
  <si>
    <t>Valores</t>
  </si>
  <si>
    <t>CNPJ: 08.885.100/0001-54</t>
  </si>
  <si>
    <t>BDI</t>
  </si>
  <si>
    <t xml:space="preserve">OBRA : REFORMA EM EDIFICAÇÕES DO PARQUE DE CULTURA, EXTENSÃO E INOVAÇÃO DA UENP </t>
  </si>
  <si>
    <t>Local: JACAREZINHO</t>
  </si>
  <si>
    <t>Total</t>
  </si>
  <si>
    <t>Data do orçamento: AGOSTO/2021</t>
  </si>
  <si>
    <t>Total c/BDI</t>
  </si>
  <si>
    <t xml:space="preserve">REFERÊNCIA DE PREÇOS : SINAPI_Custo_Ref_Composicoes_Analitico_PR_202106_Desonerado - DATA REFERENCIA TECNICA: 14/07/2021 </t>
  </si>
  <si>
    <t xml:space="preserve">                                                                                                                  </t>
  </si>
  <si>
    <t>Resp. Técnico: 
Eng. Felipe Scala Frâncica 
CREA SP 50699006-57</t>
  </si>
  <si>
    <t>ITEM</t>
  </si>
  <si>
    <t>RESUMO</t>
  </si>
  <si>
    <t>CÓDIGO</t>
  </si>
  <si>
    <t>DESCRIÇÃO DOS SERVIÇOS</t>
  </si>
  <si>
    <t>UN</t>
  </si>
  <si>
    <t>QTD</t>
  </si>
  <si>
    <t>UNITÁRIO (SEM BDI)</t>
  </si>
  <si>
    <t>TOTAL (Valores sem BDI)</t>
  </si>
  <si>
    <t>VALOR TOTAL C/ BDI</t>
  </si>
  <si>
    <t>MATERIAL + EQ</t>
  </si>
  <si>
    <t>MÃO DE OBRA</t>
  </si>
  <si>
    <t>TOTAL</t>
  </si>
  <si>
    <t>MATERIAL</t>
  </si>
  <si>
    <t>1</t>
  </si>
  <si>
    <t>PORTAL DA ENTRADA</t>
  </si>
  <si>
    <t>1.1</t>
  </si>
  <si>
    <t>PINTURA DA FAIXA VERDE - FUNDO SELADOR</t>
  </si>
  <si>
    <t>APLICAÇÃO DE FUNDO SELADOR ACRÍLICO EM PAREDES, UMA DEMÃO. AF_06/2014</t>
  </si>
  <si>
    <t>m²</t>
  </si>
  <si>
    <t>1.2</t>
  </si>
  <si>
    <t>PINTURA DA FAIXA VERDE - TINTA ESMALTE</t>
  </si>
  <si>
    <t>PINTURA TINTA DE ACABAMENTO (PIGMENTADA) ESMALTE SINTÉTICO BRILHANTE EM MADEIRA, 2 DEMÃOS. AF_01/2021</t>
  </si>
  <si>
    <t>1.3</t>
  </si>
  <si>
    <t xml:space="preserve">LETREIRO UENP EM CONCRETO </t>
  </si>
  <si>
    <t>COMP.12</t>
  </si>
  <si>
    <t>LETREIRO "UENP" EM CONCRETO ARMADO, FORNECIMENTO E INSTALAÇÃO, INCLUSIVE FIXAÇÃO</t>
  </si>
  <si>
    <t>un</t>
  </si>
  <si>
    <t>2</t>
  </si>
  <si>
    <t>PRÉDIO PRINCIPAL</t>
  </si>
  <si>
    <t>2.1</t>
  </si>
  <si>
    <t>HALL DE ACESSO</t>
  </si>
  <si>
    <t>2.1.1</t>
  </si>
  <si>
    <t>GUARDA-CORPO - ESCADA DE ACESSO</t>
  </si>
  <si>
    <t>GUARDA-CORPO DE AÇO GALVANIZADO DE 1,10M DE ALTURA, MONTANTES TUBULARES DE 1.1/2_x0094_ ESPAÇADOS DE 1,20M, TRAVESSA SUPERIOR DE 2_x0094_, GRADIL FORMADO POR BARRAS CHATAS EM FERRO DE 32X4,8MM, FIXADO COM CHUMBADOR MECÂNICO. AF_04/2019_P</t>
  </si>
  <si>
    <t>m</t>
  </si>
  <si>
    <t>2.1.2</t>
  </si>
  <si>
    <t>PINTURA - GUARDA - CORPO</t>
  </si>
  <si>
    <t>PINTURA COM TINTA ALQUÍDICA DE FUNDO E ACABAMENTO (ESMALTE SINTÉTICO GRAFITE) PULVERIZADA SOBRE SUPERFÍCIES METÁLICAS (EXCETO PERFIL) EXECUTADO EM OBRA (POR DEMÃO). AF_01/2020</t>
  </si>
  <si>
    <t>2.1.3</t>
  </si>
  <si>
    <t>CORRIMÃO - ESCADA DE ACESSO</t>
  </si>
  <si>
    <t>CORRIMÃO SIMPLES, DIÂMETRO EXTERNO = 1 1/2", EM ALUMÍNIO. AF_04/2019_P</t>
  </si>
  <si>
    <t>2.1.4</t>
  </si>
  <si>
    <t>PINTURA DA PORTA DE ACESSO - LIXAMENTO</t>
  </si>
  <si>
    <t>102193
(ADAPTADO)</t>
  </si>
  <si>
    <t>(ADAPTADO PARA PORTA DE METÁLICA)
LIXAMENTO DE MADEIRA PARA APLICAÇÃO DE FUNDO OU PINTURA. AF_01/2021</t>
  </si>
  <si>
    <t>2.1.5</t>
  </si>
  <si>
    <t>PINTURA DA PORTA DE ACESSO - FUNDO E PINTURA</t>
  </si>
  <si>
    <t>2.1.6</t>
  </si>
  <si>
    <t xml:space="preserve">MASSA PARA FECHAMENTO DE BURACOS </t>
  </si>
  <si>
    <t>MASSA ÚNICA, PARA RECEBIMENTO DE PINTURA, EM ARGAMASSA TRAÇO 1:2:8, PREPARO MECÂNICO COM BETONEIRA 400L, APLICADA MANUALMENTE EM FACES INTERNAS DE PAREDES, ESPESSURA DE 20MM, COM EXECUÇÃO DE TALISCAS. AF_06/2014</t>
  </si>
  <si>
    <t>2.1.7</t>
  </si>
  <si>
    <t>PINTURA INTERNA - FUNDO SELADOR</t>
  </si>
  <si>
    <t>2.1.8</t>
  </si>
  <si>
    <t>PINTURA INTERNA</t>
  </si>
  <si>
    <t>APLICAÇÃO MANUAL DE PINTURA COM TINTA LÁTEX ACRÍLICA EM PAREDES, DUAS DEMÃOS. AF_06/2014</t>
  </si>
  <si>
    <t>2.1.9</t>
  </si>
  <si>
    <t>LUMINÁRIAS</t>
  </si>
  <si>
    <t>COMP. 01</t>
  </si>
  <si>
    <t>LUMINÁRIA TIPO CALHA, DE SOBREPOR, COM 2 LÂMPADAS TUBULARES LED DE 18 W - FORNECIMENTO E INSTALAÇÃO.</t>
  </si>
  <si>
    <t>2.2</t>
  </si>
  <si>
    <t>SALA 01</t>
  </si>
  <si>
    <t>2.2.1</t>
  </si>
  <si>
    <t>2.2.2</t>
  </si>
  <si>
    <t>2.2.3</t>
  </si>
  <si>
    <t>2.3</t>
  </si>
  <si>
    <t>ADMINISTRAÇÃO</t>
  </si>
  <si>
    <t>2.3.1</t>
  </si>
  <si>
    <t>2.3.2</t>
  </si>
  <si>
    <t>2.3.3</t>
  </si>
  <si>
    <t>2.4</t>
  </si>
  <si>
    <t>SALA 02 / ARQUIVOS 01 e 02 / CIRCULAÇÃO DE ACESSO</t>
  </si>
  <si>
    <t>2.4.1</t>
  </si>
  <si>
    <t>2.4.2</t>
  </si>
  <si>
    <t>2.4.3</t>
  </si>
  <si>
    <t>PINTURA DO TETO - FUNDO SELADOR</t>
  </si>
  <si>
    <t>APLICAÇÃO DE FUNDO SELADOR ACRÍLICO EM TETO, UMA DEMÃO. AF_06/2014</t>
  </si>
  <si>
    <t>2.4.4</t>
  </si>
  <si>
    <t>PINTURA DO TETO</t>
  </si>
  <si>
    <t>APLICAÇÃO MANUAL DE PINTURA COM TINTA LÁTEX ACRÍLICA EM TETO, DUAS DEMÃOS. AF_06/2014</t>
  </si>
  <si>
    <t>2.4.5</t>
  </si>
  <si>
    <t>2.5</t>
  </si>
  <si>
    <t xml:space="preserve">LABORATÓRIOS 01 </t>
  </si>
  <si>
    <t>2.5.1</t>
  </si>
  <si>
    <t>REMOÇÃO DE PORTAS - COM APROVEITAMENTO</t>
  </si>
  <si>
    <t>REMOÇÃO DE PORTAS, DE FORMA MANUAL, SEM REAPROVEITAMENTO. AF_12/2017</t>
  </si>
  <si>
    <t>2.5.2</t>
  </si>
  <si>
    <t>DEMOLIÇÃO DE PAREDES DE ALVENARIA</t>
  </si>
  <si>
    <t>DEMOLIÇÃO DE ALVENARIA DE BLOCO FURADO, DE FORMA MANUAL, SEM REAPROVEITAMENTO. AF_12/2017</t>
  </si>
  <si>
    <t>m³</t>
  </si>
  <si>
    <t>2.5.3</t>
  </si>
  <si>
    <t>DEMOLIÇÃO DE REVESTIMENTO CERÂMICO - PISO</t>
  </si>
  <si>
    <t>DEMOLIÇÃO DE REVESTIMENTO CERÂMICO, DE FORMA MECANIZADA COM MARTELETE, SEM REAPROVEITAMENTO. AF_12/2017</t>
  </si>
  <si>
    <t>2.5.4</t>
  </si>
  <si>
    <t>DEMOLIÇÃO DE REVESTIMENTO CERÂMICO - PAREDE</t>
  </si>
  <si>
    <t>2.5.5</t>
  </si>
  <si>
    <t>RASGO PAREDE REMOÇÃO TUBULAÇÕES</t>
  </si>
  <si>
    <t>RASGO EM ALVENARIA PARA RAMAIS/ DISTRIBUIÇÃO COM DIAMETROS MENORES OU IGUAIS A 40 MM. AF_05/2015</t>
  </si>
  <si>
    <t>2.5.6</t>
  </si>
  <si>
    <t>REMOÇÃO DE TUBULAÇÕES - HIDRÁULICA E ESGOTO</t>
  </si>
  <si>
    <t>REMOÇÃO DE TUBULAÇÕES (TUBOS E CONEXÕES) DE ÁGUA FRIA, DE FORMA MANUAL, SEM REAPROVEITAMENTO. AF_12/2017</t>
  </si>
  <si>
    <t>2.5.7</t>
  </si>
  <si>
    <t>ISOLAMENTO DO ESGOTO</t>
  </si>
  <si>
    <t>89575 ADAP</t>
  </si>
  <si>
    <t>[ ADAPTADO PARA CAP ] LUVA, PVC, SOLDÁVEL, DN 50MM, INSTALADO EM PRUMADA DE ÁGUA - FORNECIMENTO E INSTALAÇÃO. AF_12/2014</t>
  </si>
  <si>
    <t>2.5.8</t>
  </si>
  <si>
    <t>ISOLAMENTO DA ÁGUA FRIA (ACIMA FORRO)</t>
  </si>
  <si>
    <t>89528 ADAP</t>
  </si>
  <si>
    <t>[ ADAPTADO PARA CAP ]LUVA, PVC, SOLDÁVEL, DN 25MM, INSTALADO EM PRUMADA DE ÁGUA - FORNECIMENTO E INSTALAÇÃO. AF_12/2014</t>
  </si>
  <si>
    <t>2.5.9</t>
  </si>
  <si>
    <t>RECOMPOSIÇÃO SUPERFÍCIE ONDE HOUVE REMOÇÃO</t>
  </si>
  <si>
    <t>CHUMBAMENTO LINEAR EM ALVENARIA PARA RAMAIS/DISTRIBUIÇÃO COM DIÂMETROS MENORES OU IGUAIS A 40 MM. AF_05/2015</t>
  </si>
  <si>
    <t>2.5.10</t>
  </si>
  <si>
    <t>REMOÇÃO DO FORRO EM PVC</t>
  </si>
  <si>
    <t>REMOÇÃO DE FORROS DE DRYWALL, PVC E FIBROMINERAL, DE FORMA MANUAL, SEM REAPROVEITAMENTO. AF_12/2017</t>
  </si>
  <si>
    <t>2.5.11</t>
  </si>
  <si>
    <t>REMOÇÃO DO FLUXO LAMINAR</t>
  </si>
  <si>
    <t>COMP.04</t>
  </si>
  <si>
    <t>REMOÇÃO DE EQUIPAMENTO FIXO</t>
  </si>
  <si>
    <t>2.5.12</t>
  </si>
  <si>
    <t>DEMOLIÇÃO DE BANCADA</t>
  </si>
  <si>
    <t>DEMOLIÇÃO DE LAJES, DE FORMA MANUAL, SEM REAPROVEITAMENTO. AF_12/2017</t>
  </si>
  <si>
    <t>2.5.13</t>
  </si>
  <si>
    <t>FECHAMENTO DE PASSAGEM - COM ALVENARIA</t>
  </si>
  <si>
    <t>ALVENARIA DE VEDAÇÃO DE BLOCOS CERÂMICOS FURADOS NA HORIZONTAL DE 14X9X19CM (ESPESSURA 14CM, BLOCO DEITADO) DE PAREDES COM ÁREA LÍQUIDA MENOR QUE 6M² SEM VÃOS E ARGAMASSA DE ASSENTAMENTO COM PREPARO EM BETONEIRA. AF_06/2014</t>
  </si>
  <si>
    <t>2.5.14</t>
  </si>
  <si>
    <t>FECHAMENTO DE PASSAGEM - COM ALVENARIA (CHAPISCO)</t>
  </si>
  <si>
    <t>CHAPISCO APLICADO EM ALVENARIAS E ESTRUTURAS DE CONCRETO INTERNAS, COM COLHER DE PEDREIRO.  ARGAMASSA TRAÇO 1:3 COM PREPARO EM BETONEIRA 400L. AF_06/2014</t>
  </si>
  <si>
    <t>2.5.15</t>
  </si>
  <si>
    <t>FECHAMENTO DE PASSAGEM - COM ALVENARIA (REBOCO)</t>
  </si>
  <si>
    <t>2.5.16</t>
  </si>
  <si>
    <t>FECHAMENTO DE PASSAGEM - COM ALVENARIA (MASSA CORRIDA)</t>
  </si>
  <si>
    <t xml:space="preserve">APLICAÇÃO E LIXAMENTO DE MASSA LÁTEX EM PAREDES, UMA DEMÃO. AF_06/2014
</t>
  </si>
  <si>
    <t>2.5.17</t>
  </si>
  <si>
    <t>REGULARIZAÇÃO DO PISO - ÁREA DA FRENTE</t>
  </si>
  <si>
    <t>ARGAMASSA TRAÇO 1:3 (EM VOLUME DE CIMENTO E AREIA MÉDIA ÚMIDA) PARA CONTRAPISO, PREPARO MECÂNICO COM BETONEIRA 600 L. AF_08/2019</t>
  </si>
  <si>
    <t>2.5.18</t>
  </si>
  <si>
    <t>REVESTIMENTO CERÂMICO - PISO</t>
  </si>
  <si>
    <t>REVESTIMENTO CERÂMICO PARA PISO COM PLACAS TIPO ESMALTADA EXTRA DE DIMENSÕES 45X45 CM APLICADA EM AMBIENTES DE ÁREA MAIOR QUE 10 M2. AF_06/2014</t>
  </si>
  <si>
    <t>2.5.19</t>
  </si>
  <si>
    <t>REGULARIZAÇÃO DA PAREDE - CHAPISCO</t>
  </si>
  <si>
    <t>2.5.20</t>
  </si>
  <si>
    <t>REGULARIZAÇÃO DA PAREDE - MASSA ÚNICA</t>
  </si>
  <si>
    <t>2.5.21</t>
  </si>
  <si>
    <t>REGULARIZAÇÃO DA PAREDE (MASSA CORRIDA) - EXCETO ÁREA DO RODAPÉ</t>
  </si>
  <si>
    <t>2.5.22</t>
  </si>
  <si>
    <t>RODAPÉ CERÂMICO</t>
  </si>
  <si>
    <t>RODAPÉ CERÂMICO DE 7CM DE ALTURA COM PLACAS TIPO ESMALTADA EXTRA DE DIMENSÕES 45X45CM. AF_06/2014</t>
  </si>
  <si>
    <t>2.5.23</t>
  </si>
  <si>
    <t>SOLEIRA - PORTA DE ENTRADA</t>
  </si>
  <si>
    <t>SOLEIRA EM GRANITO, LARGURA 15 CM, ESPESSURA 2,0 CM. AF_09/2020</t>
  </si>
  <si>
    <t>2.5.24</t>
  </si>
  <si>
    <t>PINTURA INTERNA - FUNDO SELADOR (PAREDES)</t>
  </si>
  <si>
    <t>2.5.25</t>
  </si>
  <si>
    <t>PINTURA INTERNA - PAREDES</t>
  </si>
  <si>
    <t>2.5.26</t>
  </si>
  <si>
    <t>PINTURA INTERNA - FUNDO SELADOR (TETO)</t>
  </si>
  <si>
    <t>2.5.27</t>
  </si>
  <si>
    <t>PINTURA INTERNA - TETO</t>
  </si>
  <si>
    <t>2.5.28</t>
  </si>
  <si>
    <t>FORRO EM DRYWALL</t>
  </si>
  <si>
    <t>FORRO EM DRYWALL, PARA AMBIENTES RESIDENCIAIS, INCLUSIVE ESTRUTURA DE FIXAÇÃO. AF_05/2017_P</t>
  </si>
  <si>
    <t>2.6.22</t>
  </si>
  <si>
    <t>APLICAÇÃO E LIXAMENTO DE MASSA LÁTEX EM TETO, UMA DEMÃO. AF_06/2014</t>
  </si>
  <si>
    <t>2.5.29</t>
  </si>
  <si>
    <t>FORRO  - ACABAMENTO</t>
  </si>
  <si>
    <t>ACABAMENTOS PARA FORRO (RODA-FORRO EM PERFIL METÁLICO E PLÁSTICO). AF_05/2017</t>
  </si>
  <si>
    <t>2.5.30</t>
  </si>
  <si>
    <t>ELÉTRICA - CAIXA PVC SOBREPOR</t>
  </si>
  <si>
    <t>43097 INS</t>
  </si>
  <si>
    <t>CAIXA DE PASSAGEM ELETRICA DE PAREDE, DE SOBREPOR, EM TERMOPLASTICO / PVC, COM TAMPA APARAFUSADA, DIMENSOES, 150 X 150 X *100* MM</t>
  </si>
  <si>
    <t>2.5.31</t>
  </si>
  <si>
    <t>2.6</t>
  </si>
  <si>
    <t>LABORATÓRIOS 02 e SALA 03</t>
  </si>
  <si>
    <t>2.6.1</t>
  </si>
  <si>
    <t>2.6.2</t>
  </si>
  <si>
    <t>2.6.3</t>
  </si>
  <si>
    <t>2.6.5</t>
  </si>
  <si>
    <t>REMOÇÃO DO TACO</t>
  </si>
  <si>
    <t>REMOÇÃO DE PISO DE MADEIRA (ASSOALHO E BARROTE), DE FORMA MANUAL, SEM REAPROVEITAMENTO. AF_12/2017</t>
  </si>
  <si>
    <t>2.6.6</t>
  </si>
  <si>
    <t xml:space="preserve">REMOÇÃO DO FORRO </t>
  </si>
  <si>
    <t>2.6.7</t>
  </si>
  <si>
    <t>2.6.8</t>
  </si>
  <si>
    <t>2.6.9</t>
  </si>
  <si>
    <t>VEDAÇÃO DE JANELAS COM PLACA DE DRYWALL</t>
  </si>
  <si>
    <t xml:space="preserve">PAREDE COM PLACAS DE GESSO ACARTONADO (DRYWALL), PARA USO INTERNO, COM UMA FACE SIMPLES E ESTRUTURA METÁLICA COM GUIAS SIMPLES, SEM VÃOS. AF_06/2017_P
</t>
  </si>
  <si>
    <t>2.6.10</t>
  </si>
  <si>
    <t>VEDAÇÃO DE PORTA COM PLACA DE DRYWALL</t>
  </si>
  <si>
    <t>2.6.11</t>
  </si>
  <si>
    <t>APLICAÇÃO DE MASSA PARA REGULARIZAÇÃO - PAREDE X DRYWALL</t>
  </si>
  <si>
    <t>2.6.12</t>
  </si>
  <si>
    <t>CAP PVC, SOLDAVEL, DN 100 MM, SERIE NORMAL, PARA ESGOTO PREDIAL</t>
  </si>
  <si>
    <t>2.6.13</t>
  </si>
  <si>
    <t>CAP PVC, ROSCAVEL, 1",  PARA AGUA FRIA PREDIAL</t>
  </si>
  <si>
    <t>2.6.14</t>
  </si>
  <si>
    <t>2.6.15</t>
  </si>
  <si>
    <t>2.6.16</t>
  </si>
  <si>
    <t>REMOÇÃO DE ARMÁRIO</t>
  </si>
  <si>
    <t>97644 
(ADAPTADO)</t>
  </si>
  <si>
    <t>(ADAPTADO PARA REMOÇÃO DE ARMÁRIO MADEIRA)
 REMOÇÃO DE PORTAS, DE FORMA MANUAL, SEM REAPROVEITAMENTO. AF_12/2017</t>
  </si>
  <si>
    <t>2.6.17</t>
  </si>
  <si>
    <t>REMOÇÃO DE BANCADA - PLÁSTICO</t>
  </si>
  <si>
    <t>2.6.18</t>
  </si>
  <si>
    <t>REMOÇÃO DE PRATELEIRAS</t>
  </si>
  <si>
    <t>REMOÇÃO DE TAPUME/ CHAPAS METÁLICAS E DE MADEIRA, DE FORMA MANUAL, SEM REAPROVEITAMENTO. AF_12/2017</t>
  </si>
  <si>
    <t>2.6.19</t>
  </si>
  <si>
    <t>REGULARIZAÇÃO DE PISO (E=2CM)</t>
  </si>
  <si>
    <t>2.6.20</t>
  </si>
  <si>
    <t>2.6.21</t>
  </si>
  <si>
    <t>SOLEIRA</t>
  </si>
  <si>
    <t>2.6.27</t>
  </si>
  <si>
    <t>REGULARIZAÇÃO DA PAREDE (ONDE REMOVEU O REV. CERÂMICO E REQUADRO DA ABERTURA</t>
  </si>
  <si>
    <t>2.6.28</t>
  </si>
  <si>
    <t>2.6.29</t>
  </si>
  <si>
    <t>2.6.30</t>
  </si>
  <si>
    <t>2.6.31</t>
  </si>
  <si>
    <t>2.7</t>
  </si>
  <si>
    <t>LABORATÓRIO 03, APOIO E COPA</t>
  </si>
  <si>
    <t>2.7.1</t>
  </si>
  <si>
    <t>DEMOLIÇÃO DE TAMPOS EM GRANILITE - LAB. 03 E APOIO</t>
  </si>
  <si>
    <t xml:space="preserve">DEMOLIÇÃO DE LAJES, DE FORMA MANUAL, SEM REAPROVEITAMENTO. AF_12/2017
</t>
  </si>
  <si>
    <t>2.7.2</t>
  </si>
  <si>
    <t>REMOÇÃO DE PIA - LABORATÓRIO 03</t>
  </si>
  <si>
    <t xml:space="preserve">REMOÇÃO DE LOUÇAS, DE FORMA MANUAL, SEM REAPROVEITAMENTO. AF_12/2017
</t>
  </si>
  <si>
    <t>2.7.3</t>
  </si>
  <si>
    <t>ISOLAMENTO DA HIDRÁULICA (ÁGUA FRIA) - PIA</t>
  </si>
  <si>
    <t>89528
(ADAPTADO)</t>
  </si>
  <si>
    <t xml:space="preserve">(ADAPTADO PARA CAP)
LUVA, PVC, SOLDÁVEL, DN 25MM, INSTALADO EM PRUMADA DE ÁGUA - FORNECIMENTO E INSTALAÇÃO. AF_12/2014
</t>
  </si>
  <si>
    <t>2.7.4</t>
  </si>
  <si>
    <t>ISOLAMENTO DA HIDRÁULICA (ESGOTO) - PIA</t>
  </si>
  <si>
    <t>89575
(ADAPTADO)</t>
  </si>
  <si>
    <t xml:space="preserve">(ADAPTADO PARA CAP)
LUVA, PVC, SOLDÁVEL, DN 50MM, INSTALADO EM PRUMADA DE ÁGUA - FORNECIMENTO E INSTALAÇÃO. AF_12/2014
</t>
  </si>
  <si>
    <t>2.7.5</t>
  </si>
  <si>
    <t>REMOÇÃO DE ARMÁRIOS DE MADEIRA - LABORATÓRIO 03 E APOIO</t>
  </si>
  <si>
    <t>97644
(ADAPTADO)</t>
  </si>
  <si>
    <t xml:space="preserve">(ADAPTADO PARA REMOÇÃO DE ARMÁRIO)
REMOÇÃO DE PORTAS, DE FORMA MANUAL, SEM REAPROVEITAMENTO. AF_12/2017
</t>
  </si>
  <si>
    <t>2.7.6</t>
  </si>
  <si>
    <t>REMOÇÃO DE PORTA DE MADEIRA 0,8X2,1m (ENTRE COPA E CORREDOR)</t>
  </si>
  <si>
    <t xml:space="preserve">REMOÇÃO DE PORTAS, DE FORMA MANUAL, SEM REAPROVEITAMENTO. AF_12/2017
</t>
  </si>
  <si>
    <t>2.7.7</t>
  </si>
  <si>
    <t>VEDAÇÃO DE JANELAS (LABORATÓRIO 03) COM PLACA DE DRYWALL</t>
  </si>
  <si>
    <t>2.7.8</t>
  </si>
  <si>
    <t>2.7.9</t>
  </si>
  <si>
    <t>REMOÇÃO DE JANELA (ENTRE APOIO E COPA)</t>
  </si>
  <si>
    <t xml:space="preserve">REMOÇÃO DE JANELAS, DE FORMA MANUAL, SEM REAPROVEITAMENTO. AF_12/2017
</t>
  </si>
  <si>
    <t>2.7.10</t>
  </si>
  <si>
    <t>DEMOLIÇÃO DE ALVENARIA (ABAIXO DA JANELA ENTRE APOIO E COPA)</t>
  </si>
  <si>
    <t xml:space="preserve">DEMOLIÇÃO DE ALVENARIA DE TIJOLO MACIÇO, DE FORMA MANUAL, SEM REAPROVEITAMENTO. AF_12/2017
</t>
  </si>
  <si>
    <t>2.7.11</t>
  </si>
  <si>
    <t>REQUADRO DA PASSAGEM (ENTRE APOIO E COPA) - CHAPISCO</t>
  </si>
  <si>
    <t xml:space="preserve">CHAPISCO APLICADO EM ALVENARIAS E ESTRUTURAS DE CONCRETO INTERNAS, COM COLHER DE PEDREIRO.  ARGAMASSA TRAÇO 1:3 COM PREPARO EM BETONEIRA 400L. AF_06/2014
</t>
  </si>
  <si>
    <t>2.7.12</t>
  </si>
  <si>
    <t>REQUADRO DA PASSAGEM (ENTRE APOIO E COPA) - MASSA ÚNICA</t>
  </si>
  <si>
    <t>(COMPOSIÇÃO REPRESENTATIVA) DO SERVIÇO DE EMBOÇO/MASSA ÚNICA, APLICADO MANUALMENTE, TRAÇO 1:2:8, EM BETONEIRA DE 400L, PAREDES INTERNAS, COM EXECUÇÃO DE TALISCAS, EDIFICAÇÃO HABITACIONAL UNIFAMILIAR (CASAS) E EDIFICAÇÃO PÚBLICA PADRÃO. AF_12/2014</t>
  </si>
  <si>
    <t>2.7.13</t>
  </si>
  <si>
    <t>REQUADRO DA PASSAGEM (ENTRE APOIO E COPA) - MASSA LÁTEX</t>
  </si>
  <si>
    <t>2.7.14</t>
  </si>
  <si>
    <t>DEMOLIÇÃO DE REVESTIMENTO CERÂMICO - PISO DO LAB. 03</t>
  </si>
  <si>
    <t xml:space="preserve">DEMOLIÇÃO DE REVESTIMENTO CERÂMICO, DE FORMA MANUAL, SEM REAPROVEITAMENTO. AF_12/2017
</t>
  </si>
  <si>
    <t>2.7.15</t>
  </si>
  <si>
    <t>DEMOLIÇÃO DE REVESTIMENTO CERÂMICO - PAREDE - LAB.03</t>
  </si>
  <si>
    <t>2.7.16</t>
  </si>
  <si>
    <t>REGULARIZAÇÃO DO PISO - LAB. 03</t>
  </si>
  <si>
    <t>ARGAMASSA TRAÇO 1:3 (EM VOLUME DE CIMENTO E AREIA MÉDIA ÚMIDA), PREPARO MECÂNICO COM BETONEIRA 400 L. AF_08/2019</t>
  </si>
  <si>
    <t>2.7.17</t>
  </si>
  <si>
    <t>2.7.18</t>
  </si>
  <si>
    <t>2.7.19</t>
  </si>
  <si>
    <t>REGULARIZAÇÃO DA PAREDE - MASSA LÁTEX</t>
  </si>
  <si>
    <t>2.7.20</t>
  </si>
  <si>
    <t>LIMPEZA - REVESTIMENTO CERÂMICO DO LAB. APOIO E COPA</t>
  </si>
  <si>
    <t>LIMPEZA DE REVESTIMENTO CERÂMICO EM PAREDE UTILIZANDO ÁCIDO MURIÁTICO. AF_04/2019</t>
  </si>
  <si>
    <t>2.7.21</t>
  </si>
  <si>
    <t>2.7.22</t>
  </si>
  <si>
    <t>2.7.23</t>
  </si>
  <si>
    <t xml:space="preserve">REVESTIMENTO CERÂMICO PARA PISO COM PLACAS TIPO ESMALTADA EXTRA DE DIMENSÕES 45X45 CM APLICADA EM AMBIENTES DE ÁREA MAIOR QUE 10 M2. AF_06/2014
</t>
  </si>
  <si>
    <t>2.7.24</t>
  </si>
  <si>
    <t xml:space="preserve">RODAPÉ CERÂMICO DE 7CM DE ALTURA COM PLACAS TIPO ESMALTADA EXTRA DE DIMENSÕES 45X45CM. AF_06/2014
</t>
  </si>
  <si>
    <t>2.7.25</t>
  </si>
  <si>
    <t>SOLEIRA - INCLUSIVE EM ABERTURA ENTRE APOIO E COPA</t>
  </si>
  <si>
    <t xml:space="preserve">SOLEIRA EM GRANITO, LARGURA 15 CM, ESPESSURA 2,0 CM. AF_09/2020
</t>
  </si>
  <si>
    <t>2.8</t>
  </si>
  <si>
    <t>LABORATÓRIO 04</t>
  </si>
  <si>
    <t>2.8.1</t>
  </si>
  <si>
    <t>PORTA  - ENTRE LAB. 03 E 04</t>
  </si>
  <si>
    <t>KIT DE PORTA-PRONTA DE MADEIRA EM ACABAMENTO MELAMÍNICO BRANCO, FOLHA LEVE OU MÉDIA, 80X210CM, EXCLUSIVE FECHADURA, FIXAÇÃO COM PREENCHIMENTO PARCIAL DE ESPUMA EXPANSIVA - FORNECIMENTO E INSTALAÇÃO. AF_12/2019</t>
  </si>
  <si>
    <t>2.8.2</t>
  </si>
  <si>
    <t>FECHADURA</t>
  </si>
  <si>
    <t>FECHADURA DE EMBUTIR PARA PORTA DE BANHEIRO, COMPLETA, ACABAMENTO PADRÃO POPULAR, INCLUSO EXECUÇÃO DE FURO - FORNECIMENTO E INSTALAÇÃO. AF_12/2019</t>
  </si>
  <si>
    <t>2.8.3</t>
  </si>
  <si>
    <t>REPINTURA DO PISO</t>
  </si>
  <si>
    <t>102488
ADAPTADO</t>
  </si>
  <si>
    <t>(ADAPTADO PARA PISO CERÂMICO)
PREPARO DO PISO CIMENTADO PARA PINTURA - LIXAMENTO E LIMPEZA. AF_05/2021</t>
  </si>
  <si>
    <t>2.8.4</t>
  </si>
  <si>
    <t>PINTURA DE PISO COM TINTA ACRÍLICA, APLICAÇÃO MANUAL, 2 DEMÃOS, INCLUSO FUNDO PREPARADOR. AF_05/2021</t>
  </si>
  <si>
    <t>2.8.5</t>
  </si>
  <si>
    <t>REMOÇÃO DE EQUIPAMENTO</t>
  </si>
  <si>
    <t>2.8.6</t>
  </si>
  <si>
    <t xml:space="preserve">LIMPEZA - REVESTIMENTO CERÂMICO </t>
  </si>
  <si>
    <t>2.8.7</t>
  </si>
  <si>
    <t>2.8.8</t>
  </si>
  <si>
    <t>2.9</t>
  </si>
  <si>
    <t>SANITÁRIOS E SALA 04</t>
  </si>
  <si>
    <t>2.9.1</t>
  </si>
  <si>
    <t>2.9.2</t>
  </si>
  <si>
    <t>REMOÇÃO DE LOUÇAS</t>
  </si>
  <si>
    <t>REMOÇÃO DE LOUÇAS, DE FORMA MANUAL, SEM REAPROVEITAMENTO. AF_12/2017</t>
  </si>
  <si>
    <t>2.9.3</t>
  </si>
  <si>
    <t>DEMOLIÇÃO DE PAREDES DE ALVENARIA - DIVISÓRIAS</t>
  </si>
  <si>
    <t>DEMOLIÇÃO DE ALVENARIA DE BLOCO FURADO, DE FORMA MANUAL, COM REAPROVEITAMENTO. AF_12/2017</t>
  </si>
  <si>
    <t>2.9.4</t>
  </si>
  <si>
    <t>DEMOLIÇÃO DE PAREDES DE ALVENARIA - ENTRE SALAS</t>
  </si>
  <si>
    <t>2,15</t>
  </si>
  <si>
    <t>2.9.5</t>
  </si>
  <si>
    <t>2.9.6</t>
  </si>
  <si>
    <t>2.9.7</t>
  </si>
  <si>
    <t>2.9.8</t>
  </si>
  <si>
    <t>2.9.9</t>
  </si>
  <si>
    <t>2.9.10</t>
  </si>
  <si>
    <t>15,1</t>
  </si>
  <si>
    <t>2.9.11</t>
  </si>
  <si>
    <t>25,2</t>
  </si>
  <si>
    <t>2.9.12</t>
  </si>
  <si>
    <t>REGULARIZAÇÃO DE PISO</t>
  </si>
  <si>
    <t>2.9.13</t>
  </si>
  <si>
    <t>2.9.14</t>
  </si>
  <si>
    <t>2.9.15</t>
  </si>
  <si>
    <t>2.9.16</t>
  </si>
  <si>
    <t>2.9.17</t>
  </si>
  <si>
    <t>2.9.18</t>
  </si>
  <si>
    <t>2.9.19</t>
  </si>
  <si>
    <t>2.9.20</t>
  </si>
  <si>
    <t>2.9.21</t>
  </si>
  <si>
    <t>2.10</t>
  </si>
  <si>
    <t>CÂMARA FRIA e CIRCULAÇÃO DE ACESSO</t>
  </si>
  <si>
    <t>2.10.1</t>
  </si>
  <si>
    <t>2.10.2</t>
  </si>
  <si>
    <t>2.10.3</t>
  </si>
  <si>
    <t>LIXAMENTO DO TETO</t>
  </si>
  <si>
    <t xml:space="preserve">APLICAÇÃO E LIXAMENTO DE MASSA LÁTEX EM TETO, UMA DEMÃO. AF_06/2014
</t>
  </si>
  <si>
    <t>2.10.4</t>
  </si>
  <si>
    <t>2.10.5</t>
  </si>
  <si>
    <t>2.10.6</t>
  </si>
  <si>
    <t>2.11</t>
  </si>
  <si>
    <t xml:space="preserve">BWC MASCULINO </t>
  </si>
  <si>
    <t>2.11.1</t>
  </si>
  <si>
    <t>2.11.2</t>
  </si>
  <si>
    <t>DEMOLIÇÃO DE ALVENARIA (ABERTURA DE NOVA PORTA E AUMENTO DA PORTA EXISTENTE)</t>
  </si>
  <si>
    <t>2.11.3</t>
  </si>
  <si>
    <t>DEMOLIÇÃO DE ALVENARIA (ABERTURA DE JANELA PARA O CORREDOR- BWC PNE)</t>
  </si>
  <si>
    <t>2.11.4</t>
  </si>
  <si>
    <t>VERGA - NOVA JANELA</t>
  </si>
  <si>
    <t>VERGA MOLDADA IN LOCO EM CONCRETO PARA JANELAS COM ATÉ 1,5 M DE VÃO. AF_03/2016</t>
  </si>
  <si>
    <t>2.11.5</t>
  </si>
  <si>
    <t>REQUADRO DAS PORTAS E JANELA - CHAPISCO</t>
  </si>
  <si>
    <t>2.11.6</t>
  </si>
  <si>
    <t>REQUADRO DAS PORTAS E JANELA - MASSA ÚNICA</t>
  </si>
  <si>
    <t>2.11.7</t>
  </si>
  <si>
    <t>REGULARIZAÇÃO - ÁREA DA VERGA (MASSA CORRIDA)</t>
  </si>
  <si>
    <t>2.11.8</t>
  </si>
  <si>
    <t>REMOÇÃO DE PIAS</t>
  </si>
  <si>
    <t>2.11.9</t>
  </si>
  <si>
    <t>PAREDES - BANHEIRO PNE</t>
  </si>
  <si>
    <t>COMP.07</t>
  </si>
  <si>
    <t>PAREDE COM PLACAS DE GESSO ACARTONADO (DRYWALL), PARA USO INTERNO, COM CHAPA DE GESSO ACARTONADO, RESISTENTE A UMIDADE (RU), COR VERDE, E = 12,5 MM, 1200 X 2400 MM (L X C), DUAS FACES SIMPLES E ESTRUTURA METÁLICA COM GUIAS SIMPLES, COM VÃOS</t>
  </si>
  <si>
    <t>2.11.10</t>
  </si>
  <si>
    <t>REVESTIMENTO CERÂMICO - PAREDE DE DRYWALL DENTRO DO SANITÁRIO MASCULINO E PNE H=220CM</t>
  </si>
  <si>
    <t>REVESTIMENTO CERÂMICO PARA PAREDES INTERNAS COM PLACAS TIPO ESMALTADA EXTRA DE DIMENSÕES 20X20 CM APLICADAS EM AMBIENTES DE ÁREA MAIOR QUE 5 M² NA ALTURA INTEIRA DAS PAREDES. AF_06/2014</t>
  </si>
  <si>
    <t>2.11.11</t>
  </si>
  <si>
    <t>REGULARIZAÇÃO DO PISO</t>
  </si>
  <si>
    <t>2.11.12</t>
  </si>
  <si>
    <t>REVESTIMENTO CERÂMICO - PISO
TIPO ARDÓSIA</t>
  </si>
  <si>
    <t>REVESTIMENTO CERÂMICO PARA PISO COM PLACAS TIPO ESMALTADA EXTRA DE DIMENSÕES 35X35 CM APLICADA EM AMBIENTES DE ÁREA ENTRE 5 M2 E 10 M2. AF_06/2014</t>
  </si>
  <si>
    <t>2.11.13</t>
  </si>
  <si>
    <t>PORTA DE ENTRADA -  BWC PNE</t>
  </si>
  <si>
    <t>KIT DE PORTA-PRONTA DE MADEIRA EM ACABAMENTO MELAMÍNICO BRANCO, FOLHA PESADA OU SUPERPESADA, 90X210CM, FIXAÇÃO COM PREENCHIMENTO TOTAL DE ESPUMA EXPANSIVA - FORNECIMENTO E INSTALAÇÃO. AF_12/2019</t>
  </si>
  <si>
    <t>2.11.14</t>
  </si>
  <si>
    <t>PORTA DE ENTRADA -  BWC MASCULINO</t>
  </si>
  <si>
    <t>2.11.15</t>
  </si>
  <si>
    <t>FECHADURAS - PORTAS DE ENTRADA</t>
  </si>
  <si>
    <t>2.11.16</t>
  </si>
  <si>
    <t>JANELA (ACIMA DA PORTA - BWC PNE)</t>
  </si>
  <si>
    <t>JANELA DE ALUMÍNIO TIPO MAXIM-AR, COM VIDROS, BATENTE E FERRAGENS. EXCLUSIVE ALIZAR, ACABAMENTO E CONTRAMARCO. FORNECIMENTO E INSTALAÇÃO. AF_12/2019</t>
  </si>
  <si>
    <t>2.11.17</t>
  </si>
  <si>
    <t>VASO SANITÁRIO - BWC PNE</t>
  </si>
  <si>
    <t>VASO SANITÁRIO SIFONADO COM CAIXA ACOPLADA LOUÇA BRANCA - FORNECIMENTO E INSTALAÇÃO. AF_01/2020</t>
  </si>
  <si>
    <t>2.11.18</t>
  </si>
  <si>
    <t>ASSENTO SANITÁRIO - BWC PNE</t>
  </si>
  <si>
    <t>ASSENTO SANITÁRIO CONVENCIONAL - FORNECIMENTO E INSTALACAO. AF_01/2020</t>
  </si>
  <si>
    <t>2.11.19</t>
  </si>
  <si>
    <t>LAVATÓRIO - BWC PNE</t>
  </si>
  <si>
    <t>LAVATÓRIO LOUÇA BRANCA SUSPENSO, 29,5 X 39CM OU EQUIVALENTE, PADRÃO POPULAR - FORNECIMENTO E INSTALAÇÃO. AF_01/2020</t>
  </si>
  <si>
    <t>2.11.20</t>
  </si>
  <si>
    <t>TORNEIRA LAV PNE</t>
  </si>
  <si>
    <t>COMP.08</t>
  </si>
  <si>
    <t>TORNEIRA CROMADA DE MESA PARA LAVATORIO, ACIONAMENTO TEMPORIZADO TIPO PRESSMATIC</t>
  </si>
  <si>
    <t>2.11.21</t>
  </si>
  <si>
    <t>BARRA DE APOIO - LAVATÓRIO E PORTA</t>
  </si>
  <si>
    <t>BARRA DE APOIO RETA, EM ALUMINIO, COMPRIMENTO 60 CM, FIXADA NA PAREDE - FORNECIMENTO E INSTALAÇÃO. AF_01/2020</t>
  </si>
  <si>
    <t>2.11.22</t>
  </si>
  <si>
    <t>BARRA DE APOIO - VASO SANITÁRIO</t>
  </si>
  <si>
    <t>BARRA DE APOIO RETA, EM ALUMINIO, COMPRIMENTO 70 CM, FIXADA NA PAREDE - FORNECIMENTO E INSTALAÇÃO. AF_01/2020</t>
  </si>
  <si>
    <t>2.11.23</t>
  </si>
  <si>
    <t>BARRA DE APOIO RETA, EM ALUMINIO, COMPRIMENTO 80 CM, FIXADA NA PAREDE - FORNECIMENTO E INSTALAÇÃO. AF_01/2020</t>
  </si>
  <si>
    <t>2.11.24</t>
  </si>
  <si>
    <t xml:space="preserve">PAPELEIRA - PAPEL TIPO ROLÃO </t>
  </si>
  <si>
    <t>COMP. 09</t>
  </si>
  <si>
    <t>PAPELEIRA PLASTICA TIPO DISPENSER PARA PAPEL HIGIENICO ROLAO</t>
  </si>
  <si>
    <t>2.11.25</t>
  </si>
  <si>
    <t xml:space="preserve">SABONETEIRA </t>
  </si>
  <si>
    <t>SABONETEIRA PLASTICA TIPO DISPENSER PARA SABONETE LIQUIDO COM RESERVATORIO 800 A 1500 ML, INCLUSO FIXAÇÃO. AF_01/2020</t>
  </si>
  <si>
    <t>2.11.26</t>
  </si>
  <si>
    <t>PAPELEIRA - PAPEL TOALHA</t>
  </si>
  <si>
    <t>COMP.10</t>
  </si>
  <si>
    <t>TOALHEIRO PLASTICO TIPO DISPENSER PARA PAPEL TOALHA INTERFOLHADO</t>
  </si>
  <si>
    <t>2.11.27</t>
  </si>
  <si>
    <t>ESPELHO - 2UN</t>
  </si>
  <si>
    <t>COMP. 11</t>
  </si>
  <si>
    <t>ESPELHO CRISTAL, ESPESSURA 4MM, COM PARAFUSOS DE FIXACAO, SEM MOLDURA</t>
  </si>
  <si>
    <t>2.11.28</t>
  </si>
  <si>
    <t>LAVATÓRIOS - BWC MASCULINO</t>
  </si>
  <si>
    <t>LAVATÓRIO LOUÇA BRANCA COM COLUNA, *44 X 35,5* CM, PADRÃO POPULAR - FORNECIMENTO E INSTALAÇÃO. AF_01/2020</t>
  </si>
  <si>
    <t>2.11.29</t>
  </si>
  <si>
    <t>TORNEIRA LAV MASCULINO</t>
  </si>
  <si>
    <t>2.11.30</t>
  </si>
  <si>
    <t>2.11.31</t>
  </si>
  <si>
    <t>2.11.32</t>
  </si>
  <si>
    <t>PINTURA INTERNA - REVESTIMENTOS</t>
  </si>
  <si>
    <t>PINTURA TINTA DE ACABAMENTO (PIGMENTADA) ESMALTE SINTÉTICO ACETINADO EM MADEIRA, 2 DEMÃOS. AF_01/2021</t>
  </si>
  <si>
    <t>2.11.33</t>
  </si>
  <si>
    <t>PINTURA DA PORTAS DAS DIVISÓRIAS</t>
  </si>
  <si>
    <t>2.11.34</t>
  </si>
  <si>
    <t>HIDRÁULICA BANHEIRO  - RASGOS PAREDE</t>
  </si>
  <si>
    <t>M</t>
  </si>
  <si>
    <t>2.11.35</t>
  </si>
  <si>
    <t>HIDRÁULICA BANHEIRO  - CHUMBAMENTO</t>
  </si>
  <si>
    <t>2.11.36</t>
  </si>
  <si>
    <t>ESGOTO - RASGOS</t>
  </si>
  <si>
    <t>RASGO EM CONTRAPISO PARA RAMAIS/ DISTRIBUIÇÃO COM DIÂMETROS MAIORES QUE 75 MM. AF_05/2015</t>
  </si>
  <si>
    <t>2.11.37</t>
  </si>
  <si>
    <t>ESGOTO - CHUMBAMENTO</t>
  </si>
  <si>
    <t>CHUMBAMENTO LINEAR EM CONTRAPISO PARA RAMAIS/DISTRIBUIÇÃO COM DIÂMETROS MAIORES QUE 75 MM. AF_05/2015</t>
  </si>
  <si>
    <t>2.11.38</t>
  </si>
  <si>
    <t>REMOÇÃO E REINSTALAÇÃO VASO - ÁREA CABINE ESGOTO</t>
  </si>
  <si>
    <t>95469 ADAP</t>
  </si>
  <si>
    <t>[ADAP - SOMENTE MÃO DE OBRA ]VASO SANITARIO SIFONADO CONVENCIONAL COM  LOUÇA BRANCA - FORNECIMENTO E INSTALAÇÃO. AF_01/2020</t>
  </si>
  <si>
    <t>2.11.39</t>
  </si>
  <si>
    <t>HIDRÁULICA - TUBULAÇÃO</t>
  </si>
  <si>
    <t>TUBO, PVC, SOLDÁVEL, DN 20MM, INSTALADO EM RAMAL DE DISTRIBUIÇÃO DE ÁGUA - FORNECIMENTO E INSTALAÇÃO. AF_12/2014</t>
  </si>
  <si>
    <t>2.11.40</t>
  </si>
  <si>
    <t>TUBO, PVC, SOLDÁVEL, DN 25MM, INSTALADO EM RAMAL DE DISTRIBUIÇÃO DE ÁGUA - FORNECIMENTO E INSTALAÇÃO. AF_12/2014</t>
  </si>
  <si>
    <t>2.11.41</t>
  </si>
  <si>
    <t>HIDRÁULICA - ACESSÓRIOS</t>
  </si>
  <si>
    <t>JOELHO 90 GRAUS, PVC, SOLDÁVEL, DN 20MM, INSTALADO EM RAMAL OU SUB-RAMAL DE ÁGUA - FORNECIMENTO E INSTALAÇÃO. AF_12/2014</t>
  </si>
  <si>
    <t>2.11.42</t>
  </si>
  <si>
    <t>JOELHO 90 GRAUS, PVC, SOLDÁVEL, DN 25MM, INSTALADO EM RAMAL OU SUB-RAMAL DE ÁGUA - FORNECIMENTO E INSTALAÇÃO. AF_12/2014</t>
  </si>
  <si>
    <t>2.11.43</t>
  </si>
  <si>
    <t>JOELHO 90 GRAUS COM BUCHA DE LATÃO, PVC, SOLDÁVEL, DN 25MM, X 3/4_x0094_ INSTALADO EM RAMAL OU SUB-RAMAL DE ÁGUA - FORNECIMENTO E INSTALAÇÃO. AF_12/2014</t>
  </si>
  <si>
    <t>2.11.44</t>
  </si>
  <si>
    <t>TÊ COM BUCHA DE LATÃO NA BOLSA CENTRAL, PVC, SOLDÁVEL, DN 25MM X 1/2_x0094_, INSTALADO EM RAMAL OU SUB-RAMAL DE ÁGUA - FORNECIMENTO E INSTALAÇÃO. AF_12/2014</t>
  </si>
  <si>
    <t>2.11.45</t>
  </si>
  <si>
    <t>TE, PVC, SOLDÁVEL, DN 20MM, INSTALADO EM RAMAL OU SUB-RAMAL DE ÁGUA - FORNECIMENTO E INSTALAÇÃO. AF_12/2014</t>
  </si>
  <si>
    <t>2.11.46</t>
  </si>
  <si>
    <t>TE, PVC, SOLDÁVEL, DN 25MM, INSTALADO EM RAMAL OU SUB-RAMAL DE ÁGUA - FORNECIMENTO E INSTALAÇÃO. AF_12/2014</t>
  </si>
  <si>
    <t>2.11.47</t>
  </si>
  <si>
    <t>ESGOTO - TUBULAÇÃO</t>
  </si>
  <si>
    <t>TUBO PVC, SERIE NORMAL, ESGOTO PREDIAL, DN 40 MM, FORNECIDO E INSTALADO EM RAMAL DE DESCARGA OU RAMAL DE ESGOTO SANITÁRIO. AF_12/2014</t>
  </si>
  <si>
    <t>2.11.48</t>
  </si>
  <si>
    <t>TUBO PVC, SERIE NORMAL, ESGOTO PREDIAL, DN 50 MM, FORNECIDO E INSTALADO EM RAMAL DE DESCARGA OU RAMAL DE ESGOTO SANITÁRIO. AF_12/2014</t>
  </si>
  <si>
    <t>2.11.49</t>
  </si>
  <si>
    <t>TUBO PVC, SERIE NORMAL, ESGOTO PREDIAL, DN 100 MM, FORNECIDO E INSTALADO EM RAMAL DE DESCARGA OU RAMAL DE ESGOTO SANITÁRIO. AF_12/2014</t>
  </si>
  <si>
    <t>2.11.50</t>
  </si>
  <si>
    <t>ESGOTO - ACESSÓRIOS</t>
  </si>
  <si>
    <t>JOELHO 90 GRAUS, PVC, SERIE NORMAL, ESGOTO PREDIAL, DN 40 MM, JUNTA SOLDÁVEL, FORNECIDO E INSTALADO EM RAMAL DE DESCARGA OU RAMAL DE ESGOTO SANITÁRIO. AF_12/2014</t>
  </si>
  <si>
    <t>2.11.51</t>
  </si>
  <si>
    <t>JOELHO 90 GRAUS, PVC, SERIE NORMAL, ESGOTO PREDIAL, DN 50 MM, JUNTA ELÁSTICA, FORNECIDO E INSTALADO EM RAMAL DE DESCARGA OU RAMAL DE ESGOTO SANITÁRIO. AF_12/2014</t>
  </si>
  <si>
    <t>2.11.52</t>
  </si>
  <si>
    <t>JOELHO 90 GRAUS, PVC, SERIE NORMAL, ESGOTO PREDIAL, DN 100 MM, JUNTA ELÁSTICA, FORNECIDO E INSTALADO EM RAMAL DE DESCARGA OU RAMAL DE ESGOTO SANITÁRIO. AF_12/2014</t>
  </si>
  <si>
    <t>2.11.53</t>
  </si>
  <si>
    <t>JOELHO 45 GRAUS, PVC, SERIE NORMAL, ESGOTO PREDIAL, DN 40 MM, JUNTA SOLDÁVEL, FORNECIDO E INSTALADO EM RAMAL DE DESCARGA OU RAMAL DE ESGOTO SANITÁRIO. AF_12/2014</t>
  </si>
  <si>
    <t>2.11.54</t>
  </si>
  <si>
    <t>JOELHO 45 GRAUS, PVC, SERIE NORMAL, ESGOTO PREDIAL, DN 50 MM, JUNTA ELÁSTICA, FORNECIDO E INSTALADO EM RAMAL DE DESCARGA OU RAMAL DE ESGOTO SANITÁRIO. AF_12/2014</t>
  </si>
  <si>
    <t>2.11.55</t>
  </si>
  <si>
    <t>JOELHO 45 GRAUS, PVC, SERIE NORMAL, ESGOTO PREDIAL, DN 100 MM, JUNTA ELÁSTICA, FORNECIDO E INSTALADO EM RAMAL DE DESCARGA OU RAMAL DE ESGOTO SANITÁRIO. AF_12/2014</t>
  </si>
  <si>
    <t>2.11.56</t>
  </si>
  <si>
    <t>JUNÇÃO SIMPLES, PVC, SERIE NORMAL, ESGOTO PREDIAL, DN 100 X 100 MM, JUNTA ELÁSTICA, FORNECIDO E INSTALADO EM RAMAL DE DESCARGA OU RAMAL DE ESGOTO SANITÁRIO. AF_12/2014</t>
  </si>
  <si>
    <t>2.11.57</t>
  </si>
  <si>
    <t>TE, PVC, SERIE NORMAL, ESGOTO PREDIAL, DN 40 X 40 MM, JUNTA SOLDÁVEL, FORNECIDO E INSTALADO EM RAMAL DE DESCARGA OU RAMAL DE ESGOTO SANITÁRIO. AF_12/2014</t>
  </si>
  <si>
    <t>2.11.58</t>
  </si>
  <si>
    <t>LUVA SIMPLES, PVC, SERIE NORMAL, ESGOTO PREDIAL, DN 100 MM, JUNTA ELÁSTICA, FORNECIDO E INSTALADO EM RAMAL DE DESCARGA OU RAMAL DE ESGOTO SANITÁRIO. AF_12/2014</t>
  </si>
  <si>
    <t>2.11.59</t>
  </si>
  <si>
    <t>ESGOTO - RALO</t>
  </si>
  <si>
    <t>RALO SIFONADO, PVC, DN 100 X 40 MM, JUNTA SOLDÁVEL, FORNECIDO E INSTALADO EM RAMAL DE DESCARGA OU EM RAMAL DE ESGOTO SANITÁRIO. AF_12/2014</t>
  </si>
  <si>
    <t>2.11.60</t>
  </si>
  <si>
    <t>ESGOTO - CX SIFONADA</t>
  </si>
  <si>
    <t>CAIXA SIFONADA, PVC, DN 100 X 100 X 50 MM, JUNTA ELÁSTICA, FORNECIDA E INSTALADA EM RAMAL DE DESCARGA OU EM RAMAL DE ESGOTO SANITÁRIO. AF_12/2014</t>
  </si>
  <si>
    <t>2.11.61</t>
  </si>
  <si>
    <t>2.12</t>
  </si>
  <si>
    <t>BWC FEMININO</t>
  </si>
  <si>
    <t>2.12.1</t>
  </si>
  <si>
    <t>2.12.2</t>
  </si>
  <si>
    <t>2.12.3</t>
  </si>
  <si>
    <t>2.12.4</t>
  </si>
  <si>
    <t>ESPELHO - 1UN</t>
  </si>
  <si>
    <t>2.12.5</t>
  </si>
  <si>
    <t>2.13</t>
  </si>
  <si>
    <t>REFEITÓRIO</t>
  </si>
  <si>
    <t>2.13.1</t>
  </si>
  <si>
    <t>2.13.2</t>
  </si>
  <si>
    <t>2.14</t>
  </si>
  <si>
    <t>CIRCULAÇÃO - EM FRENTE AO REFEITÓRIO E BANHEIROS</t>
  </si>
  <si>
    <t>2.14.1</t>
  </si>
  <si>
    <t>2.14.2</t>
  </si>
  <si>
    <t>2.15</t>
  </si>
  <si>
    <t>RAMPA DE ACESSO</t>
  </si>
  <si>
    <t>2.15.1</t>
  </si>
  <si>
    <t>CALÇADA  DE ACESSO (5,6X1,2m)</t>
  </si>
  <si>
    <t>EXECUÇÃO DE PASSEIO (CALÇADA) OU PISO DE CONCRETO COM CONCRETO MOLDADO IN LOCO, FEITO EM OBRA, ACABAMENTO CONVENCIONAL, NÃO ARMADO. AF_07/2016</t>
  </si>
  <si>
    <t>2.15.2</t>
  </si>
  <si>
    <t>RAMPA  DE ACESSO (C=1,8m, i=8,33%)</t>
  </si>
  <si>
    <t>2.15.3</t>
  </si>
  <si>
    <t>CORRIMÃO - RAMPA DE ACESSO</t>
  </si>
  <si>
    <t>2.16</t>
  </si>
  <si>
    <t>ELÉTRICA PRÉDIO PRINCIPAL</t>
  </si>
  <si>
    <t>2.16.1</t>
  </si>
  <si>
    <t>TOMADA SOBREPOR</t>
  </si>
  <si>
    <t>TOMADA MÉDIA DE EMBUTIR (1 MÓDULO), 2P+T 10 A, INCLUINDO SUPORTE E PLACA - FORNECIMENTO E INSTALAÇÃO. AF_12/2015</t>
  </si>
  <si>
    <t>2.16.2</t>
  </si>
  <si>
    <t>TOMADA EMBUTIR SUBSTITUIÇÃO</t>
  </si>
  <si>
    <t>2.16.3</t>
  </si>
  <si>
    <t>CAIXA PASSAGEM/QUADRO COM TAMPA DE ABRIR PARA ABRIGAR TOMADAS EXTERNAS</t>
  </si>
  <si>
    <t>ADAPTADO - CAIXA PASSAGEM COM TAMPA DE ABRIR PARA ABRIGAR TOMADAS -  CAIXA DE PASSAGEM PARA TELEFONE 15X15X10CM (SOBREPOR), FORNECIMENTO E INSTALACAO. AF_11/2019</t>
  </si>
  <si>
    <t>2.16.4</t>
  </si>
  <si>
    <t>TOMADA EXTERNA SOBREPOR 2P+T</t>
  </si>
  <si>
    <t>2.16.5</t>
  </si>
  <si>
    <t>INTERRUPTOR</t>
  </si>
  <si>
    <t>INTERRUPTOR SIMPLES (1 MÓDULO), 10A/250V, INCLUINDO SUPORTE E PLACA - FORNECIMENTO E INSTALAÇÃO. AF_12/2015</t>
  </si>
  <si>
    <t>2.16.6</t>
  </si>
  <si>
    <t>INTERRUPTOR SIMPLES (4 MÓDULOS), 10A/250V, INCLUINDO SUPORTE E PLACA - FORNECIMENTO E INSTALAÇÃO. AF_12/2015</t>
  </si>
  <si>
    <t>2.16.7</t>
  </si>
  <si>
    <t xml:space="preserve">CONDULETE </t>
  </si>
  <si>
    <t>CONDULETE DE ALUMÍNIO, TIPO B, PARA ELETRODUTO DE AÇO GALVANIZADO DN 20 MM (3/4''), APARENTE - FORNECIMENTO E INSTALAÇÃO. AF_11/2016_P</t>
  </si>
  <si>
    <t>2.16.8</t>
  </si>
  <si>
    <t>ELETRODUTO PVC RÍGIDO</t>
  </si>
  <si>
    <t>ELETRODUTO RÍGIDO ROSCÁVEL, PVC, DN 20 MM (1/2"), PARA CIRCUITOS TERMINAIS, INSTALADO EM PAREDE - FORNECIMENTO E INSTALAÇÃO. AF_12/2015</t>
  </si>
  <si>
    <t>2.16.9</t>
  </si>
  <si>
    <t>ELETRODUTO RÍGIDO ROSCÁVEL, PVC, DN 25 MM (3/4"), PARA CIRCUITOS TERMINAIS, INSTALADO EM PAREDE - FORNECIMENTO E INSTALAÇÃO. AF_12/2015</t>
  </si>
  <si>
    <t>2.16.10</t>
  </si>
  <si>
    <t>ELETRODUTO PVC RÍGIDO ACESSÓRIO</t>
  </si>
  <si>
    <t>CURVA 90 GRAUS PARA ELETRODUTO, PVC, ROSCÁVEL, DN 25 MM (3/4"), PARA CIRCUITOS TERMINAIS, INSTALADA EM LAJE - FORNECIMENTO E INSTALAÇÃO. AF_12/2015</t>
  </si>
  <si>
    <t>2.16.11</t>
  </si>
  <si>
    <t>ELETRODUTO PVC FLEX</t>
  </si>
  <si>
    <t>ELETRODUTO FLEXÍVEL CORRUGADO, PVC, DN 20 MM (1/2"), PARA CIRCUITOS TERMINAIS, INSTALADO EM FORRO - FORNECIMENTO E INSTALAÇÃO. AF_12/2015</t>
  </si>
  <si>
    <t>2.16.12</t>
  </si>
  <si>
    <t>ELETRODUTO FLEXÍVEL CORRUGADO, PVC, DN 25 MM (3/4"), PARA CIRCUITOS TERMINAIS, INSTALADO EM FORRO - FORNECIMENTO E INSTALAÇÃO. AF_12/2015</t>
  </si>
  <si>
    <t>2.16.13</t>
  </si>
  <si>
    <t>ELETRODUTO FLEXÍVEL CORRUGADO, PVC, DN 32 MM (1"), PARA CIRCUITOS TERMINAIS, INSTALADO EM FORRO - FORNECIMENTO E INSTALAÇÃO. AF_12/2015</t>
  </si>
  <si>
    <t>2.16.14</t>
  </si>
  <si>
    <t>CABOS 1.5 MM²</t>
  </si>
  <si>
    <t>CABO DE COBRE FLEXÍVEL ISOLADO, 1,5 MM², ANTI-CHAMA 0,6/1,0 KV, PARA CIRCUITOS TERMINAIS - FORNECIMENTO E INSTALAÇÃO. AF_12/2015</t>
  </si>
  <si>
    <t>2.16.15</t>
  </si>
  <si>
    <t>CABOS 2.5 MM²</t>
  </si>
  <si>
    <t>CABO DE COBRE FLEXÍVEL ISOLADO, 2,5 MM², ANTI-CHAMA 0,6/1,0 KV, PARA CIRCUITOS TERMINAIS - FORNECIMENTO E INSTALAÇÃO. AF_12/2015</t>
  </si>
  <si>
    <t>2.16.16</t>
  </si>
  <si>
    <t>CABOS 4.0 MM²</t>
  </si>
  <si>
    <t>CABO DE COBRE FLEXÍVEL ISOLADO, 4 MM², ANTI-CHAMA 0,6/1,0 KV, PARA CIRCUITOS TERMINAIS - FORNECIMENTO E INSTALAÇÃO. AF_12/2015</t>
  </si>
  <si>
    <t>2.16.17</t>
  </si>
  <si>
    <t>CABOS 10.0 MM² - alimentação quadro suplementar</t>
  </si>
  <si>
    <t>CABO DE COBRE FLEXÍVEL ISOLADO, 10 MM², ANTI-CHAMA 450/750 V, PARA DISTRIBUIÇÃO - FORNECIMENTO E INSTALAÇÃO. AF_12/2015</t>
  </si>
  <si>
    <t>2.16.18</t>
  </si>
  <si>
    <t>DISJUNTOR 10 A</t>
  </si>
  <si>
    <t>DISJUNTOR MONOPOLAR TIPO DIN, CORRENTE NOMINAL DE 10A - FORNECIMENTO E INSTALAÇÃO. AF_10/2020</t>
  </si>
  <si>
    <t>2.16.19</t>
  </si>
  <si>
    <t>DISJUNTOR 10 A BIPOLAR</t>
  </si>
  <si>
    <t>DISJUNTOR BIPOLAR TIPO DIN, CORRENTE NOMINAL DE 10A - FORNECIMENTO E INSTALAÇÃO. AF_10/2020</t>
  </si>
  <si>
    <t>2.16.20</t>
  </si>
  <si>
    <t>DISJUNTOR 16 A BIPOLAR</t>
  </si>
  <si>
    <t>DISJUNTOR BIPOLAR TIPO DIN, CORRENTE NOMINAL DE 16A - FORNECIMENTO E INSTALAÇÃO. AF_10/2020</t>
  </si>
  <si>
    <t>2.16.21</t>
  </si>
  <si>
    <t>DISJUNTOR 20 A BIPOLAR</t>
  </si>
  <si>
    <t>DISJUNTOR BIPOLAR TIPO DIN, CORRENTE NOMINAL DE 20A - FORNECIMENTO E INSTALAÇÃO. AF_10/2020</t>
  </si>
  <si>
    <t>2.16.22</t>
  </si>
  <si>
    <t>CAIXA PASSAGEM PVC</t>
  </si>
  <si>
    <t>CAIXA OCTOGONAL 4" X 4", PVC, INSTALADA EM LAJE - FORNECIMENTO E INSTALAÇÃO. AF_12/2015</t>
  </si>
  <si>
    <t>2.16.23</t>
  </si>
  <si>
    <t>CAIXA RETANGULAR 4" X 2" ALTA (2,00 M DO PISO), METÁLICA, INSTALADA EM PAREDE - FORNECIMENTO E INSTALAÇÃO. AF_12/2015</t>
  </si>
  <si>
    <t>2.16.24</t>
  </si>
  <si>
    <t>TRILHO ILUMINAÇÃO</t>
  </si>
  <si>
    <t>COMP.05</t>
  </si>
  <si>
    <t>TRILHO ELETRIFICADO PARA EXPOSIÇÃO COM LÂMPADAS LED PAR20 7W EM LUMINÁRIA SPOT DIRECIONÁVEL A CADA 50CM</t>
  </si>
  <si>
    <t>2.16.25</t>
  </si>
  <si>
    <t>QUADRO DISTRIBUIÇÃO</t>
  </si>
  <si>
    <t>QUADRO DE DISTRIBUIÇÃO DE ENERGIA EM CHAPA DE AÇO GALVANIZADO, DE SOBREPOR, COM BARRAMENTO TRIFÁSICO, PARA 18 DISJUNTORES DIN 100A - FORNECIMENTO E INSTALAÇÃO. AF_10/2020</t>
  </si>
  <si>
    <t>2.17</t>
  </si>
  <si>
    <t>HIDRÁULICA PONTO EXTERNO</t>
  </si>
  <si>
    <t>2.17.1</t>
  </si>
  <si>
    <t>ACESSÓRIOS</t>
  </si>
  <si>
    <t>2.17.2</t>
  </si>
  <si>
    <t>2.17.3</t>
  </si>
  <si>
    <t>TUBULAÇÃO</t>
  </si>
  <si>
    <t>2.17.4</t>
  </si>
  <si>
    <t>2.17.5</t>
  </si>
  <si>
    <t>REGISTRO</t>
  </si>
  <si>
    <t>REGISTRO DE GAVETA BRUTO, LATÃO, ROSCÁVEL, 3/4", FORNECIDO E INSTALADO EM RAMAL DE ÁGUA. AF_12/2014</t>
  </si>
  <si>
    <t>2.17.6</t>
  </si>
  <si>
    <t>ADAPTADOR CURTO COM BOLSA E ROSCA PARA REGISTRO, PVC, SOLDÁVEL, DN  25 MM X 3/4 , INSTALADO EM RESERVAÇÃO DE ÁGUA DE EDIFICAÇÃO QUE POSSUA RESERVATÓRIO DE FIBRA/FIBROCIMENTO   FORNECIMENTO E INSTALAÇÃO. AF_06/2016</t>
  </si>
  <si>
    <t>2.17.7</t>
  </si>
  <si>
    <t>TORNEIRA EXTERNA</t>
  </si>
  <si>
    <t>TORNEIRA CROMADA 1/2_x0094_ OU 3/4_x0094_ PARA TANQUE, PADRÃO MÉDIO - FORNECIMENTO E INSTALAÇÃO. AF_01/2020</t>
  </si>
  <si>
    <t>2.17.8</t>
  </si>
  <si>
    <t>FIXAÇÃO TUBULAÇÃO APARENTE</t>
  </si>
  <si>
    <t>FIXAÇÃO DE TUBOS VERTICAIS DE PPR DIÂMETROS MENORES OU IGUAIS A 40 MM COM ABRAÇADEIRA METÁLICA RÍGIDA TIPO D 1/2", FIXADA EM PERFILADO EM ALVENARIA. AF_05/2015</t>
  </si>
  <si>
    <t>3</t>
  </si>
  <si>
    <t>GALPÃO</t>
  </si>
  <si>
    <t>3.1</t>
  </si>
  <si>
    <t>GALPÃO DEMOLIÇÕES</t>
  </si>
  <si>
    <t>3.1.1</t>
  </si>
  <si>
    <t xml:space="preserve">REMOÇÃO DE SALIENCIA NO PISO - GALPÃO </t>
  </si>
  <si>
    <t xml:space="preserve">DEMOLIÇÃO DE LAJES, DE FORMA MECANIZADA COM MARTELETE, SEM REAPROVEITAMENTO. AF_12/2017
</t>
  </si>
  <si>
    <t>3.1.2</t>
  </si>
  <si>
    <t>REMOÇÃO DE TANQUES - CIRCULAÇÃO</t>
  </si>
  <si>
    <t>DEMOLIÇÃO DE ALVENARIA PARA QUALQUER TIPO DE BLOCO, DE FORMA MECANIZADA, SEM REAPROVEITAMENTO. AF_12/2017</t>
  </si>
  <si>
    <t>3.1.3</t>
  </si>
  <si>
    <t>REMOÇÃO DE REVESTIMENTO CERÂMICO - PAREDE DO TANQUE</t>
  </si>
  <si>
    <t xml:space="preserve">DEMOLIÇÃO DE REVESTIMENTO CERÂMICO, DE FORMA MECANIZADA COM MARTELETE, SEM REAPROVEITAMENTO. AF_12/2017
</t>
  </si>
  <si>
    <t>3.1.4</t>
  </si>
  <si>
    <t>ISOLAMENTO DA HIDRÁULICA (ÁGUA FRIA) - TANQUES</t>
  </si>
  <si>
    <t>89528
(adaptado)</t>
  </si>
  <si>
    <t>3.1.5</t>
  </si>
  <si>
    <t>ISOLAMENTO DA HIDRÁULICA (ESGOTO) - TANQUES</t>
  </si>
  <si>
    <t>89575
(adaptado)</t>
  </si>
  <si>
    <t>3.1.6</t>
  </si>
  <si>
    <t>REMOÇÃO DE REVESTIMENTO CERÂMICO - PAREDE SALA 01</t>
  </si>
  <si>
    <t>3.1.7</t>
  </si>
  <si>
    <t>REMOÇÃO DO FORRO DE MADEIRA - EXCETO BWC</t>
  </si>
  <si>
    <t>97641
(adaptado)</t>
  </si>
  <si>
    <t xml:space="preserve">(ADAPTADO PARA FORRO DE MADEIRA)
REMOÇÃO DE FORROS DE DRYWALL, PVC E FIBROMINERAL, DE FORMA MANUAL, SEM REAPROVEITAMENTO. AF_12/2017
</t>
  </si>
  <si>
    <t>3.1.8</t>
  </si>
  <si>
    <t>REMOÇÃO DO BEIRAL</t>
  </si>
  <si>
    <t xml:space="preserve">(ADAPTADO PARA BEIRAL DE MADEIRA)
REMOÇÃO DE FORROS DE DRYWALL, PVC E FIBROMINERAL, DE FORMA MANUAL, SEM REAPROVEITAMENTO. AF_12/2017
</t>
  </si>
  <si>
    <t>3.2</t>
  </si>
  <si>
    <t>GALPÃO CONSTRUÇÕES</t>
  </si>
  <si>
    <t>3.2.1</t>
  </si>
  <si>
    <t>REGULARIZAÇÃO DE PISO - GALPÃO</t>
  </si>
  <si>
    <t xml:space="preserve">LASTRO DE CONCRETO MAGRO, APLICADO EM PISOS OU RADIERS, ESPESSURA DE 3 CM. AF_07/2016
</t>
  </si>
  <si>
    <t>3.2.2</t>
  </si>
  <si>
    <t>REGULARIZAÇÃO DE PAREDES DA CIRCULAÇÃO - CHAPISCO</t>
  </si>
  <si>
    <t>3.2.3</t>
  </si>
  <si>
    <t xml:space="preserve">REGULARIZAÇÃO DE PAREDES DA CIRCULAÇÃO - REBOCO </t>
  </si>
  <si>
    <t xml:space="preserve">MASSA ÚNICA, PARA RECEBIMENTO DE PINTURA, EM ARGAMASSA TRAÇO 1:2:8, PREPARO MECÂNICO COM BETONEIRA 400L, APLICADA MANUALMENTE EM FACES INTERNAS DE PAREDES, ESPESSURA DE 20MM, COM EXECUÇÃO DE TALISCAS. AF_06/2014
</t>
  </si>
  <si>
    <t>3.2.4</t>
  </si>
  <si>
    <t>REGULARIZAÇÃO DE PAREDES DA CIRCULAÇÃO - MASSA LÁTEX</t>
  </si>
  <si>
    <t>3.2.5</t>
  </si>
  <si>
    <t>REGULARIZAÇÃO DE PAREDES - SALA 01</t>
  </si>
  <si>
    <t>3.2.6</t>
  </si>
  <si>
    <t>3.2.7</t>
  </si>
  <si>
    <t>REGULARIZAÇÃO DE PAREDES - SALA 02</t>
  </si>
  <si>
    <t>3.2.8</t>
  </si>
  <si>
    <t>3.2.9</t>
  </si>
  <si>
    <t>3.2.10</t>
  </si>
  <si>
    <t>PINTURA INTERNA - REVESTIMENTOS (BWC)</t>
  </si>
  <si>
    <t>3.2.11</t>
  </si>
  <si>
    <t>PINTURA INTERNA - FORRO DE MADEIRA (BWC)</t>
  </si>
  <si>
    <t xml:space="preserve">LIXAMENTO DE MADEIRA PARA APLICAÇÃO DE FUNDO OU PINTURA. AF_01/2021
</t>
  </si>
  <si>
    <t>3.2.12</t>
  </si>
  <si>
    <t>3.2.13</t>
  </si>
  <si>
    <t>PINTURA DAS PORTAS - DIVISÓRIAS E ENTRADA (BWC)</t>
  </si>
  <si>
    <t>3.2.14</t>
  </si>
  <si>
    <t>PISO LAMINADO - SALA 01</t>
  </si>
  <si>
    <t>COMP.02</t>
  </si>
  <si>
    <t>PISO LAMINADO CLICADO</t>
  </si>
  <si>
    <t>3.2.15</t>
  </si>
  <si>
    <t>BEIRAL EM PVC</t>
  </si>
  <si>
    <t>FORRO EM RÉGUAS DE PVC, FRISADO, PARA AMBIENTES RESIDENCIAIS, INCLUSIVE ESTRUTURA DE FIXAÇÃO. AF_05/2017_P</t>
  </si>
  <si>
    <t>3.2.16</t>
  </si>
  <si>
    <t>TABEIRA EM MADEIRA</t>
  </si>
  <si>
    <t>COMP.03</t>
  </si>
  <si>
    <t>TABEIRA EM MADEIRA PARA BEIRAL DE TELHADO</t>
  </si>
  <si>
    <t>3.2.17</t>
  </si>
  <si>
    <t xml:space="preserve">CUMEEIRA </t>
  </si>
  <si>
    <t xml:space="preserve">CUMEEIRA E ESPIGÃO PARA TELHA CERÂMICA EMBOÇADA COM ARGAMASSA TRAÇO 1:2:9 (CIMENTO, CAL E AREIA), PARA TELHADOS COM MAIS DE 2 ÁGUAS, INCLUSO TRANSPORTE VERTICAL. AF_07/2019
</t>
  </si>
  <si>
    <t>3.2.18</t>
  </si>
  <si>
    <t>PAREDE EM DRYWALL - ALMOXARIFADO</t>
  </si>
  <si>
    <t>PAREDE COM PLACAS DE GESSO ACARTONADO (DRYWALL), PARA USO INTERNO, COM DUAS FACES SIMPLES E ESTRUTURA METÁLICA COM GUIAS SIMPLES, SEM VÃOS. AF_06/2017_P</t>
  </si>
  <si>
    <t>3.2.19</t>
  </si>
  <si>
    <t>PORTA - ALMOXARIFADO</t>
  </si>
  <si>
    <t xml:space="preserve">KIT DE PORTA-PRONTA DE MADEIRA EM ACABAMENTO MELAMÍNICO BRANCO, FOLHA PESADA OU SUPERPESADA, 90X210CM, FIXAÇÃO COM PREENCHIMENTO TOTAL DE ESPUMA EXPANSIVA - FORNECIMENTO E INSTALAÇÃO. AF_12/2019
</t>
  </si>
  <si>
    <t>3.2.20</t>
  </si>
  <si>
    <t>3.2.21</t>
  </si>
  <si>
    <t>PINTURA DA ESTRUTURA DO TELHADO</t>
  </si>
  <si>
    <t xml:space="preserve">
LIXAMENTO DE MADEIRA PARA APLICAÇÃO DE FUNDO OU PINTURA. AF_01/2021</t>
  </si>
  <si>
    <t>3.2.22</t>
  </si>
  <si>
    <t>3.3</t>
  </si>
  <si>
    <t>GALPÃO INSTALAÇÕES ELÉTRICAS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</si>
  <si>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</si>
  <si>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</si>
  <si>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</si>
  <si>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</si>
  <si>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</si>
  <si>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</si>
  <si>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</si>
  <si>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</si>
  <si>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3.3.9</t>
  </si>
  <si>
    <t>3.3.10</t>
  </si>
  <si>
    <t>QUADRO SIMPLES PVC SOBREPOR</t>
  </si>
  <si>
    <t>101877 ADAP</t>
  </si>
  <si>
    <t>QUADRO DE DISTRIBUIÇÃO DE ENERGIA EM PVC, DE EMBUTIR, SEM BARRAMENTO, PARA 3 DISJUNTORES - FORNECIMENTO E INSTALAÇÃO. AF_10/2020 ADAPTADO -SOBREPOR</t>
  </si>
  <si>
    <t>3.3.11</t>
  </si>
  <si>
    <t>3.3.12</t>
  </si>
  <si>
    <t>REFLETOR</t>
  </si>
  <si>
    <t>39391 INS</t>
  </si>
  <si>
    <t>LUMINARIA LED REFLETOR RETANGULAR BIVOLT, LUZ BRANCA, 50 W</t>
  </si>
  <si>
    <t>3.3.13</t>
  </si>
  <si>
    <t>4.</t>
  </si>
  <si>
    <t>GARAGEM</t>
  </si>
  <si>
    <t>4.1</t>
  </si>
  <si>
    <t>GARAGEM ALVENARIAS, BANCADAS E PISOS</t>
  </si>
  <si>
    <t>4.1.1</t>
  </si>
  <si>
    <t>ALVENARIA DAS BASES DAS BANCADAS  - 3 BASES DE 0,8X0,77 e 6 BASES DE 0,6X0,82 (VER PROJETO)</t>
  </si>
  <si>
    <t xml:space="preserve">ALVENARIA DE VEDAÇÃO DE BLOCOS CERÂMICOS MACIÇOS DE 5X10X20CM (ESPESSURA 10CM) E ARGAMASSA DE ASSENTAMENTO COM PREPARO EM BETONEIRA. </t>
  </si>
  <si>
    <t>4.1.2</t>
  </si>
  <si>
    <t>CHAPISCO APLICADA NAS BASES DAS BANCADA</t>
  </si>
  <si>
    <t>CHAPISCO APLICADO EM ALVENARIAS E ESTRUTURAS DE CONCRETO INTERNAS, COM COLHER DE PEDREIRO.  ARGAMASSA TRAÇO 1:3 COM PREPARO EM BETONEIRA 400L.</t>
  </si>
  <si>
    <t>4.1.3</t>
  </si>
  <si>
    <t>MASSA ÚNICA APLICADA NAS BASES DAS BANCADA</t>
  </si>
  <si>
    <t xml:space="preserve">EMBOÇO OU MASSA ÚNICA EM ARGAMASSA TRAÇO 1:2:8, PREPARO MANUAL, APLICADA MANUALMENTE EM PANOS CEGOS DE FACHADA (SEM PRESENÇA DE VÃOS), ESPESSURA DE 25 MM. </t>
  </si>
  <si>
    <t>4.1.4</t>
  </si>
  <si>
    <t>PINTURA - BASES DAS BANCADAS</t>
  </si>
  <si>
    <t>4.1.5</t>
  </si>
  <si>
    <t>4.1.6</t>
  </si>
  <si>
    <t>LAJE – TAMPO DAS BANCADAS</t>
  </si>
  <si>
    <t xml:space="preserve">LAJE PRÉ-MOLDADA UNIDIRECIONAL, BIAPOIADA, PARA FORRO, ENCHIMENTO EM CERÂMICA, VIGOTA CONVENCIONAL, ALTURA TOTAL DA LAJE (ENCHIMENTO+CAPA) = (8+3). AF_11/2020
</t>
  </si>
  <si>
    <t>4.1.7</t>
  </si>
  <si>
    <t>TRATAMENTO DOS TAMPOS</t>
  </si>
  <si>
    <t>91525
(ADAPTADO)</t>
  </si>
  <si>
    <t>(ADAPTADO PARA TAMPO DE BANCADA)
ESTUCAMENTO DE DENSIDADE ALTA, NAS FACES INTERNAS DE PAREDES DO SISTEMA DE PAREDES DE CONCRETO. AF_06/2015</t>
  </si>
  <si>
    <t>4.1.8</t>
  </si>
  <si>
    <t>4.1.9</t>
  </si>
  <si>
    <t>4.1.10</t>
  </si>
  <si>
    <t>TRATAMENTO NO PISO DA GARAGEM</t>
  </si>
  <si>
    <t>(ADAPTADO PARA PISO)
ESTUCAMENTO DE DENSIDADE ALTA, NAS FACES INTERNAS DE PAREDES DO SISTEMA DE PAREDES DE CONCRETO. AF_06/2015</t>
  </si>
  <si>
    <t>4.2</t>
  </si>
  <si>
    <t>GARAGEM INSTALAÇÕES ELÉTRICAS</t>
  </si>
  <si>
    <t>4.2.1</t>
  </si>
  <si>
    <t>REMOÇÃO INSTALÇAO ANTIGA - FIOS, TOMADAS, CANALETAS, ELETRODUTOS APARENTES</t>
  </si>
  <si>
    <t>97660 - ADAP</t>
  </si>
  <si>
    <t>REMOÇÃO DE INTERRUPTORES/TOMADAS ELÉTRICAS, DE FORMA MANUAL, SEM REAPROVEITAMENTO. AF_12/2017 - (ADAP - ELETRODUTOS, FIOS, TOMADAS, CANALETAS)</t>
  </si>
  <si>
    <t>4.2.2</t>
  </si>
  <si>
    <t>TOMADA SOBREPOR 1 MOD</t>
  </si>
  <si>
    <t>4.2.3</t>
  </si>
  <si>
    <t>TOMADA SOBREPOR 2 MOD</t>
  </si>
  <si>
    <t>TOMADA MÉDIA DE EMBUTIR (2 MÓDULOS), 2P+T 10 A, INCLUINDO SUPORTE E PLACA - FORNECIMENTO E INSTALAÇÃO. AF_12/2015</t>
  </si>
  <si>
    <t>4.2.4</t>
  </si>
  <si>
    <t>INTERRUPTOR 1 TECLA</t>
  </si>
  <si>
    <t>4.2.5</t>
  </si>
  <si>
    <t>INTERRUPTOR 3 TECLAS</t>
  </si>
  <si>
    <t>INTERRUPTOR SIMPLES (3 MÓDULOS), 10A/250V, INCLUINDO SUPORTE E PLACA - FORNECIMENTO E INSTALAÇÃO. AF_12/2015</t>
  </si>
  <si>
    <t>4.2.6</t>
  </si>
  <si>
    <t>4.2.7</t>
  </si>
  <si>
    <t>4.2.8</t>
  </si>
  <si>
    <t>4.2.9</t>
  </si>
  <si>
    <t>CABOS 4.0MM²</t>
  </si>
  <si>
    <t>4.2.10</t>
  </si>
  <si>
    <t>CABOS 10 MM²</t>
  </si>
  <si>
    <t>CABO DE COBRE FLEXÍVEL ISOLADO, 10 MM², ANTI-CHAMA 0,6/1,0 KV, PARA DISTRIBUIÇÃO - FORNECIMENTO E INSTALAÇÃO. AF_12/2015</t>
  </si>
  <si>
    <t>4.2.11</t>
  </si>
  <si>
    <t>LUMINÁRIAS - CALHA 2 LED</t>
  </si>
  <si>
    <t>4.2.12</t>
  </si>
  <si>
    <t>LUMINÁRIA - PAREDE SPOT 15W</t>
  </si>
  <si>
    <t>LUMINÁRIA TIPO SPOT, DE SOBREPOR, COM 1 LÂMPADA FLUORESCENTE DE 15 W, SEM REATOR - FORNECIMENTO E INSTALAÇÃO. AF_02/2020</t>
  </si>
  <si>
    <t>4.2.13</t>
  </si>
  <si>
    <t xml:space="preserve">CAIXA PASSAGEM METÁLICA </t>
  </si>
  <si>
    <t>CAIXA DE PASSAGEM METALICA DE SOBREPOR COM TAMPA PARAFUSADA, DIMENSOES 20 X 20 X 10 CM</t>
  </si>
  <si>
    <t>4.2.14</t>
  </si>
  <si>
    <t>ELETRODUTO MET 3/4</t>
  </si>
  <si>
    <t>ELETRODUTO DE AÇO GALVANIZADO, CLASSE LEVE, DN 20 MM (3/4_x0092__x0092_), APARENTE, INSTALADO EM PAREDE - FORNECIMENTO E INSTALAÇÃO. AF_11/2016_P</t>
  </si>
  <si>
    <t>4.2.15</t>
  </si>
  <si>
    <t>ELETRODUTO MET 1</t>
  </si>
  <si>
    <t>ELETRODUTO DE AÇO GALVANIZADO, CLASSE LEVE, DN 25 MM (1_x0092__x0092_), APARENTE, INSTALADO EM PAREDE - FORNECIMENTO E INSTALAÇÃO. AF_11/2016_P</t>
  </si>
  <si>
    <t>4.2.16</t>
  </si>
  <si>
    <t>CURVA 90 GRAUS, PARA ELETRODUTO, EM ACO GALVANIZADO ELETROLITICO, DIAMETRO DE 20 MM (3/4")</t>
  </si>
  <si>
    <t>4.2.17</t>
  </si>
  <si>
    <t>CURVA 90 GRAUS, PARA ELETRODUTO, EM ACO GALVANIZADO ELETROLITICO, DIAMETRO DE 25 MM (1")</t>
  </si>
  <si>
    <t>4.2.18</t>
  </si>
  <si>
    <t>DISJUNTOR 1X10 A</t>
  </si>
  <si>
    <t>4.2.19</t>
  </si>
  <si>
    <t>DISJUNTOR 1X20 A</t>
  </si>
  <si>
    <t>DISJUNTOR MONOPOLAR TIPO DIN, CORRENTE NOMINAL DE 20A - FORNECIMENTO E INSTALAÇÃO. AF_10/2020</t>
  </si>
  <si>
    <t>4.2.20</t>
  </si>
  <si>
    <t xml:space="preserve">DISJUNTOR 2X10 A </t>
  </si>
  <si>
    <t>4.2.21</t>
  </si>
  <si>
    <t>DISJUNTOR 2x16 A</t>
  </si>
  <si>
    <t>4.2.22</t>
  </si>
  <si>
    <t>DISJUNTOR 2X50 A</t>
  </si>
  <si>
    <t>DISJUNTOR BIPOLAR TIPO DIN, CORRENTE NOMINAL DE 50A - FORNECIMENTO E INSTALAÇÃO. AF_10/2020</t>
  </si>
  <si>
    <t>4.2.23</t>
  </si>
  <si>
    <t>QUADRO NOVO</t>
  </si>
  <si>
    <t>4.2.24</t>
  </si>
  <si>
    <t>ATERRAMENTO</t>
  </si>
  <si>
    <t>HASTE DE ATERRAMENTO 3/4  PARA SPDA - FORNECIMENTO E INSTALAÇÃO. AF_12/2017 (3,00 M)</t>
  </si>
  <si>
    <t>4.2.25</t>
  </si>
  <si>
    <t>CAIXA DE INSPEÇÃO PARA ATERRAMENTO, CIRCULAR, EM POLIETILENO, DIÂMETRO INTERNO = 0,3 M. AF_12/2020</t>
  </si>
  <si>
    <t>5</t>
  </si>
  <si>
    <t>ABRIGO DO PLANETÁRIO</t>
  </si>
  <si>
    <t>5.1</t>
  </si>
  <si>
    <t>CALÇADA - LIMPEZA</t>
  </si>
  <si>
    <t>LIMPEZA MANUAL DE VEGETAÇÃO EM TERRENO COM ENXADA.AF_05/2018</t>
  </si>
  <si>
    <t>M²</t>
  </si>
  <si>
    <t>5.2</t>
  </si>
  <si>
    <t>RETIRADA DE RAIZ</t>
  </si>
  <si>
    <t>REMOÇÃO DE RAÍZES REMANESCENTES DE TRONCO DE ÁRVORE COM DIÂMETRO MAIOR OU IGUAL A 0,40 M E MENOR QUE 0,60 M.AF_05/2018</t>
  </si>
  <si>
    <t>5.3</t>
  </si>
  <si>
    <t>CALÇADA - NIVELAMENTO E COMPACTAÇÃO</t>
  </si>
  <si>
    <t>REATERRO MANUAL DE VALAS COM COMPACTAÇÃO MECANIZADA. AF_04/2016</t>
  </si>
  <si>
    <t>M³</t>
  </si>
  <si>
    <t>5.4</t>
  </si>
  <si>
    <t>CALÇADA CONCRETO 6CM</t>
  </si>
  <si>
    <t>EXECUÇÃO DE PASSEIO (CALÇADA) OU PISO DE CONCRETO COM CONCRETO MOLDADO IN LOCO, USINADO, ACABAMENTO CONVENCIONAL, NÃO ARMADO. AF_07/2016</t>
  </si>
  <si>
    <t>5.5</t>
  </si>
  <si>
    <t>TRU - BROCA</t>
  </si>
  <si>
    <t xml:space="preserve">ESTACA BROCA DE CONCRETO, DIÂMETRO DE 25CM, ESCAVAÇÃO MANUAL COM TRADO CONCHA, COM ARMADURA </t>
  </si>
  <si>
    <t>5.6</t>
  </si>
  <si>
    <t>TRU - CONCRETO (BLOCO +PILAR)</t>
  </si>
  <si>
    <t>CONCRETO FCK = 25MPA, TRAÇO 1:2,3:2,7 (EM MASSA SECA DE CIMENTO/ AREIA MÉDIA/ BRITA 1) - PREPARO MECÂNICO COM BETONEIRA 600 L. AF_05/2021</t>
  </si>
  <si>
    <t>5.7</t>
  </si>
  <si>
    <t>TRU - ARMAÇÃO (BLOCO + PILAR)</t>
  </si>
  <si>
    <t>ARMAÇÃO DE PILAR OU VIGA DE UMA ESTRUTURA CONVENCIONAL DE CONCRETO ARMADO EM UMA EDIFICAÇÃO TÉRREA OU SOBRADO UTILIZANDO AÇO CA-50 DE 10,0 MM - MONTAGEM. AF_12/2015</t>
  </si>
  <si>
    <t>KG</t>
  </si>
  <si>
    <t>5.8</t>
  </si>
  <si>
    <t xml:space="preserve">TRU - FORMAS </t>
  </si>
  <si>
    <t>MONTAGEM E DESMONTAGEM DE FÔRMA DE PILARES RETANGULARES E ESTRUTURAS SIMILARES, PÉ-DIREITO SIMPLES, EM CHAPA DE MADEIRA COMPENSADA RESINADA, 2 UTILIZAÇÕES. AF_09/2020</t>
  </si>
  <si>
    <t>5.9</t>
  </si>
  <si>
    <t xml:space="preserve">FIXAÇÃO </t>
  </si>
  <si>
    <t>COMP.13</t>
  </si>
  <si>
    <t>FIXAÇÃO APOIO DE TESOURA METÁLICA COM CHAPA DE AÇO, PARAFUSOS CHUMBADORES, FORNECIMENTO E INSTALAÇÃO</t>
  </si>
  <si>
    <t>5.10</t>
  </si>
  <si>
    <t>ESTRUTURA MET. TESOURAS</t>
  </si>
  <si>
    <t>FABRICAÇÃO E INSTALAÇÃO DE TESOURA INTEIRA EM AÇO, PARA VÃOS DE 3 A 12 M E PARA QUALQUER TIPO DE TELHA, INCLUSO IÇAMENTO. AF_12/2015</t>
  </si>
  <si>
    <t>5.11</t>
  </si>
  <si>
    <t>ESTRUTURA MET. TERÇAS E TRAVAMENTOS</t>
  </si>
  <si>
    <t>COMP.14</t>
  </si>
  <si>
    <t>FABRICAÇÃO E INSTALAÇÃO DE TERÇA METÁLICA PARA COBERTURA, PERFIL UE 75x25x15x2.65mm - 2.78 kg/m</t>
  </si>
  <si>
    <t>5.12</t>
  </si>
  <si>
    <t>RUFO PAREDE-TELHADO</t>
  </si>
  <si>
    <t>RUFO EXTERNO/INTERNO EM CHAPA DE AÇO GALVANIZADO NÚMERO 26, CORTE DE 33 CM, INCLUSO IÇAMENTO. AF_07/2019</t>
  </si>
  <si>
    <t>5.13</t>
  </si>
  <si>
    <t>TELHAMENTO</t>
  </si>
  <si>
    <t>TELHAMENTO COM TELHA METÁLICA TERMOACÚSTICA E = 30 MM, COM ATÉ 2 ÁGUAS, INCLUSO IÇAMENTO. AF_07/2019</t>
  </si>
  <si>
    <t>5.14</t>
  </si>
  <si>
    <t>PINTURA ESTRUTURA MET. FUNDO+ESMALTE</t>
  </si>
  <si>
    <t xml:space="preserve">PINTURA COM TINTA ALQUÍDICA DE FUNDO E ACABAMENTO (ESMALTE SINTÉTICO) PULVERIZADA SOBRE PERFIL METÁLICO </t>
  </si>
  <si>
    <t>5.15</t>
  </si>
  <si>
    <t>ACABAMENTO PILAR</t>
  </si>
  <si>
    <t>5.16</t>
  </si>
  <si>
    <t>5.17</t>
  </si>
  <si>
    <t>5.18</t>
  </si>
  <si>
    <t>6</t>
  </si>
  <si>
    <t>LIMPEZA FINAL E ENTULHO</t>
  </si>
  <si>
    <t>6.1</t>
  </si>
  <si>
    <t>LIMPEZA DA OBRA</t>
  </si>
  <si>
    <t>LIMPEZA DE PISO CERÂMICO OU PORCELANATO COM PANO ÚMIDO. AF_04/2019</t>
  </si>
  <si>
    <t>6.2</t>
  </si>
  <si>
    <t>LIMPEZA DE REVESTIMENTO CERÂMICO EM PAREDE COM PANO ÚMIDO AF_04/2019</t>
  </si>
  <si>
    <t>6.3</t>
  </si>
  <si>
    <t>DESCARTE DE ENTULHO</t>
  </si>
  <si>
    <t>COMP.06</t>
  </si>
  <si>
    <t>CARGA, MANOBRA E DESCARGA DE ENTULHO EM CAMINHÃO BASCULANTE 5 M³</t>
  </si>
  <si>
    <t>COMPOSIÇÕES UENP</t>
  </si>
  <si>
    <t>COMP.01</t>
  </si>
  <si>
    <t>QNT.</t>
  </si>
  <si>
    <t>MAT. + EQUIP.</t>
  </si>
  <si>
    <t>VALOR UNITÁRIO</t>
  </si>
  <si>
    <t>VALOR TOTAL</t>
  </si>
  <si>
    <t>LUMINARIA DE SOBREPOR EM CHAPA DE ACO PARA 2 LAMPADAS FLUORESCENTES DE *18* W, PERFIL COMERCIAL (NAO INCLUI REATOR E LAMPADAS)</t>
  </si>
  <si>
    <t>LAMPADA LED TUBULAR BIVOLT 18/20 W, BASE G13</t>
  </si>
  <si>
    <t>AUXILIAR DE ELETRICISTA COM ENCARGOS COMPLEMENTARES</t>
  </si>
  <si>
    <t>H</t>
  </si>
  <si>
    <t>ELETRICISTA COM ENCARGOS COMPLEMENTARES</t>
  </si>
  <si>
    <t>PISO LAMINADO CLICADO - REFERÊNCIA DURAFLOOR NATURE</t>
  </si>
  <si>
    <t>COTAÇÃO</t>
  </si>
  <si>
    <t xml:space="preserve">PEDREIRO COM ENCARGOS COMPLEMENTARES
</t>
  </si>
  <si>
    <t xml:space="preserve">SERVENTE COM ENCARGOS COMPLEMENTARES
</t>
  </si>
  <si>
    <t xml:space="preserve">TABUA *2,5 X 23* CM EM PINUS, MISTA OU EQUIVALENTE DA REGIAO - BRUTA
</t>
  </si>
  <si>
    <t xml:space="preserve">PREGO DE ACO POLIDO COM CABECA 12 X 12
</t>
  </si>
  <si>
    <t>PINTURA VERNIZ (INCOLOR) ALQUÍDICO EM MADEIRA, USO INTERNO E EXTERNO, 2 DEMÃOS. AF_01/2021</t>
  </si>
  <si>
    <t xml:space="preserve">AJUDANTE DE CARPINTEIRO COM ENCARGOS COMPLEMENTARES
</t>
  </si>
  <si>
    <t xml:space="preserve">CARPINTEIRO DE FORMAS COM ENCARGOS COMPLEMENTARES
</t>
  </si>
  <si>
    <t>02275/ORSE</t>
  </si>
  <si>
    <t>TRILHO ELETRIFICADO DE 1M</t>
  </si>
  <si>
    <t>LUMINARIA SPOT DE SOBREPOR EM ALUMINIO COM ALETA PLASTICA PARA 1 LAMPADA, BASE E27, POTENCIA MAXIMA 40/60 W (NAO INCLUI LAMPADA)</t>
  </si>
  <si>
    <t>12925/ORSE</t>
  </si>
  <si>
    <t>LÂMPADA PAR 20 LED 7W BIVOLT AM/BR/NEU</t>
  </si>
  <si>
    <t>12913/ORSE</t>
  </si>
  <si>
    <t>DESCARTE DE RESÍDUOS LIMPO, TIPO: ENTULHO PURO (CINZA E VERMELHO – RESTO DE OBRA) DA CONSTRUÇÃO CIVIL EM ÁREA LICENCIADA.</t>
  </si>
  <si>
    <t>00026/ORSE</t>
  </si>
  <si>
    <t>COLETA E CARGA MANUAIS DE ENTULHO</t>
  </si>
  <si>
    <t>PINO DE ACO COM ARRUELA CONICA, DIAMETRO ARRUELA = *23* MM E COMP HASTE = *27* MM (ACAO INDIRETA)</t>
  </si>
  <si>
    <t>CENTO</t>
  </si>
  <si>
    <t>PLACA / CHAPA DE GESSO ACARTONADO, RESISTENTE A UMIDADE (RU), COR VERDE, E = 12,5 MM, 1200 X 2400 MM (L X C)</t>
  </si>
  <si>
    <t>M2</t>
  </si>
  <si>
    <t>PERFIL GUIA, FORMATO U, EM ACO ZINCADO, PARA ESTRUTURA PAREDE DRYWALL, E = 0,5 MM, 70 X 3000 MM (L X C)</t>
  </si>
  <si>
    <t>PERFIL MONTANTE, FORMATO C, EM ACO ZINCADO, PARA ESTRUTURA PAREDE DRYWALL, E = 0,5 MM, 70 X 3000 MM (L X C)</t>
  </si>
  <si>
    <t>FITA DE PAPEL MICROPERFURADO, 50 X 150 MM, PARA TRATAMENTO DE JUNTAS DE CHAPA DE GESSO PARA DRYWALL</t>
  </si>
  <si>
    <t>FITA DE PAPEL REFORCADA COM LAMINA DE METAL PARA REFORCO DE CANTOS DE CHAPA DE GESSO PARA DRYWALL</t>
  </si>
  <si>
    <t>MASSA DE REJUNTE EM PO PARA DRYWALL, A BASE DE GESSO, SECAGEM RAPIDA, PARA TRATAMENTO DE JUNTAS DE CHAPA DE GESSO (COM ADICAO DE AGUA)</t>
  </si>
  <si>
    <t>PARAFUSO DRY WALL, EM ACO FOSFATIZADO, CABECA TROMBETA E PONTA AGULHA (TA), COMPRIMENTO 25 MM</t>
  </si>
  <si>
    <t>PARAFUSO DRY WALL, EM ACO ZINCADO, CABECA LENTILHA E PONTA BROCA (LB), LARGURA 4,2 MM, COMPRIMENTO 13 MM</t>
  </si>
  <si>
    <t>MONTADOR DE ESTRUTURA METÁLICA COM ENCARGOS COMPLEMENTARES</t>
  </si>
  <si>
    <t>SERVENTE COM ENCARGOS COMPLEMENTARES</t>
  </si>
  <si>
    <t>FITA VEDA ROSCA EM ROLOS DE 18 MM X 10 M (L X C)</t>
  </si>
  <si>
    <t>TORNEIRA CROMADA DE MESA PARA LAVATORIO TEMPORIZADA PRESSAO BICA BAIXA</t>
  </si>
  <si>
    <t>ENCANADOR OU BOMBEIRO HIDRÁULICO COM ENCARGOS COMPLEMENTARES</t>
  </si>
  <si>
    <t>COMP.09</t>
  </si>
  <si>
    <t>COMP.11</t>
  </si>
  <si>
    <t>PARAFUSO FRANCES M16 EM ACO GALVANIZADO, COMPRIMENTO = 45 MM, DIAMETRO = 16 MM, CABECA ABAULADA</t>
  </si>
  <si>
    <t>ESPELHO CRISTAL E = 4 MM</t>
  </si>
  <si>
    <t>VIDRACEIRO COM ENCARGOS COMPLEMENTARES</t>
  </si>
  <si>
    <t>CONCRETO FCK = 20MPA, TRAÇO 1:2,7:3 (CIMENTO/ AREIA MÉDIA/ BRITA 1)  - PREPARO MECÂNICO COM BETONEIRA 400 L. AF_07/2016</t>
  </si>
  <si>
    <t>FABRICAÇÃO, MONTAGEM E DESMONTAGEM DE FÔRMA PARA VIGA BALDRAME, EM MADEIRA SERRADA, E=25 MM, 4 UTILIZAÇÕES. AF_06/2017</t>
  </si>
  <si>
    <t>ARMAÇÃO DE ESTRUTURAS DE CONCRETO ARMADO, EXCETO VIGAS, PILARES, LAJES E FUNDAÇÕES, UTILIZANDO AÇO CA-50 DE 8,0 MM - MONTAGEM. AF_12/2015</t>
  </si>
  <si>
    <t>kg</t>
  </si>
  <si>
    <t>CHAPA DE ACO FINA A QUENTE BITOLA MSG 3/16 ", E = 4,75 MM (38,00 KG/M2)</t>
  </si>
  <si>
    <t>CHUMBADOR DE ACO, DIAMETRO 1/2", COMPRIMENTO 75 MM</t>
  </si>
  <si>
    <t>PERFIL "U" SIMPLES DE ACO GALVANIZADO DOBRADO 75 X *40* MM, E = 2,65 MM</t>
  </si>
  <si>
    <t>CRONOGRAMA FÍSICO FINANCEIRO</t>
  </si>
  <si>
    <t>MÊS 1</t>
  </si>
  <si>
    <t>MÊS 2</t>
  </si>
  <si>
    <t>MÊS 3</t>
  </si>
  <si>
    <t>MÊS 4</t>
  </si>
  <si>
    <t>MÊS 5</t>
  </si>
  <si>
    <t>SERVIÇO / LOCAL</t>
  </si>
  <si>
    <t>%</t>
  </si>
  <si>
    <t>R$</t>
  </si>
  <si>
    <t>R$ parcial</t>
  </si>
  <si>
    <t>%_parcial</t>
  </si>
  <si>
    <t>R$_ acumulado</t>
  </si>
  <si>
    <t>%_acumulado</t>
  </si>
  <si>
    <t>NOTA: 
A EMPRESA DEVE APRESENTAR E RESPEITAR CRONOGRAMA PRÓPRIO DE EXECUÇÃO DA OBRA, A ORDEM DOS SERVIÇOS PROPOSTOS DEVE SER PRÉ-APROVADO PELA SECRETARIA DE OBRAS. 
A ÚLTIMA PARCELA DEVE OBRIGATORIAMENTE SER MAIOR QUE 11 %</t>
  </si>
  <si>
    <t>Resp. Técnico: Eng. Felipe Scala Frâncica - CREA/SP 50699006-57</t>
  </si>
  <si>
    <t xml:space="preserve">COMPOSIÇÃO DO BDI </t>
  </si>
  <si>
    <t>CUSTO TOTAL DO SERVIÇO (R$)</t>
  </si>
  <si>
    <t>DISCRIMINAÇÃO</t>
  </si>
  <si>
    <t>VALOR</t>
  </si>
  <si>
    <t>TAXA (%)</t>
  </si>
  <si>
    <t>OBSERVAÇÃO</t>
  </si>
  <si>
    <t>SITUAÇÃO DO INTERVALO ADMISSÍVEL</t>
  </si>
  <si>
    <t>PARCELAS DO BDI (%)</t>
  </si>
  <si>
    <t>1 QUARTIL</t>
  </si>
  <si>
    <t>MÉDIO</t>
  </si>
  <si>
    <t>3 QUARTIL</t>
  </si>
  <si>
    <t>AC – ADMINISTRAÇÃO CENTRAL</t>
  </si>
  <si>
    <t>OK</t>
  </si>
  <si>
    <t>SG – SEGUROS + GARANTIA</t>
  </si>
  <si>
    <t>R – RISCOS</t>
  </si>
  <si>
    <t>DF – DESPESAS FINANCEIRAS</t>
  </si>
  <si>
    <t>L – LUCRO BRUTO</t>
  </si>
  <si>
    <t>I – IMPOSTOS</t>
  </si>
  <si>
    <t>FÓRMULA DO BDI DE ACORDO COM ACÓRDÃO 2.369/2011-TCU- PLENÁRIO</t>
  </si>
  <si>
    <t>PIS</t>
  </si>
  <si>
    <t>COFINS</t>
  </si>
  <si>
    <t>ISS (CONFORME LEGISLAÇÃO MUNICIPAL)</t>
  </si>
  <si>
    <t>CONTRIB. PREVIDÊNCIA SOBRE RECEITA BRUTA – CPRB</t>
  </si>
  <si>
    <t>TOTAL DO BDI (R$)</t>
  </si>
  <si>
    <t>PREÇO DE VENDA (R$)</t>
  </si>
  <si>
    <t>ONDE:</t>
  </si>
  <si>
    <t>BDI (%)</t>
  </si>
  <si>
    <t>AC : TAXA DE ADMINISTRAÇÃO CENTRAL</t>
  </si>
  <si>
    <t>S: TAXA DE SEGURO</t>
  </si>
  <si>
    <t>G: TAXA DE GARANTIAS</t>
  </si>
  <si>
    <t>Parâmetros do Acórdão 2.622/2013 - Plenário</t>
  </si>
  <si>
    <t>R: TAXA DE RISCOS</t>
  </si>
  <si>
    <t>Sem CPRB</t>
  </si>
  <si>
    <t>DF: TAXA DE DESPESAS</t>
  </si>
  <si>
    <t>Com CPRB</t>
  </si>
  <si>
    <t>L: TAXA DE LUCRO</t>
  </si>
  <si>
    <t>I: TAXA DE INCIDÊNCIA DE IMPOSTOS (PIS, COFINS, ISS, CPRB)</t>
  </si>
  <si>
    <t>COMPOSIÇÃO DO BDI REDUZIDO</t>
  </si>
  <si>
    <t>1 Quartil</t>
  </si>
  <si>
    <t>Médio</t>
  </si>
  <si>
    <t>3 Quartil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</si>
</sst>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[$R$-416]\ #,##0.00;[RED]\-[$R$-416]\ #,##0.00"/>
    <numFmt numFmtId="165" formatCode="#,##0.00_ ;\-#,##0.00\ "/>
    <numFmt numFmtId="166" formatCode="0.0"/>
    <numFmt numFmtId="167" formatCode="[$R$ -416]#,##0.00"/>
    <numFmt numFmtId="168" formatCode="_-&quot;R$ &quot;* #,##0.00_-;&quot;-R$ &quot;* #,##0.00_-;_-&quot;R$ &quot;* \-??_-;_-@"/>
    <numFmt numFmtId="169" formatCode="D\.M"/>
  </numFmts>
  <fonts count="36">
    <font>
      <sz val="10.0"/>
      <color rgb="FF000000"/>
      <name val="Arial"/>
    </font>
    <font>
      <sz val="11.0"/>
      <color rgb="FF000000"/>
      <name val="Calibri"/>
    </font>
    <font/>
    <font>
      <sz val="10.0"/>
      <color rgb="FF000000"/>
      <name val="Calibri"/>
    </font>
    <font>
      <b/>
      <sz val="12.0"/>
      <color rgb="FF345168"/>
      <name val="Calibri"/>
    </font>
    <font>
      <sz val="11.0"/>
      <color rgb="FF000000"/>
      <name val="Cambria"/>
    </font>
    <font>
      <sz val="10.0"/>
      <color rgb="FF000000"/>
      <name val="Cambria"/>
    </font>
    <font>
      <b/>
      <sz val="11.0"/>
      <color rgb="FF000000"/>
      <name val="Calibri"/>
    </font>
    <font>
      <sz val="8.0"/>
      <color rgb="FF000000"/>
      <name val="Calibri"/>
    </font>
    <font>
      <b/>
      <sz val="12.0"/>
      <color rgb="FFFFFFFF"/>
      <name val="Calibri"/>
    </font>
    <font>
      <b/>
      <sz val="11.0"/>
      <color rgb="FFFFFFFF"/>
      <name val="Calibri"/>
    </font>
    <font>
      <b/>
      <sz val="10.0"/>
      <color rgb="FF000000"/>
      <name val="Calibri"/>
    </font>
    <font>
      <i/>
      <sz val="10.0"/>
      <color rgb="FF000000"/>
      <name val="Calibri"/>
    </font>
    <font>
      <color rgb="FF000000"/>
      <name val="Calibri"/>
    </font>
    <font>
      <i/>
      <color rgb="FF000000"/>
      <name val="Calibri"/>
    </font>
    <font>
      <color theme="1"/>
      <name val="Calibri"/>
    </font>
    <font>
      <b/>
      <color rgb="FF000000"/>
      <name val="Calibri"/>
    </font>
    <font>
      <sz val="10.0"/>
      <color theme="1"/>
      <name val="Calibri"/>
    </font>
    <font>
      <i/>
      <sz val="10.0"/>
      <color theme="1"/>
      <name val="Calibri"/>
    </font>
    <font>
      <sz val="8.0"/>
      <color rgb="FF000000"/>
      <name val="Arial"/>
    </font>
    <font>
      <sz val="11.0"/>
      <color rgb="FF000000"/>
      <name val="Arial"/>
    </font>
    <font>
      <sz val="11.0"/>
      <color rgb="FF000000"/>
      <name val="Courier New"/>
    </font>
    <font>
      <b/>
      <sz val="14.0"/>
      <color rgb="FFFFFFFF"/>
      <name val="Calibri"/>
    </font>
    <font>
      <b/>
      <sz val="8.0"/>
      <color rgb="FF000000"/>
      <name val="Calibri"/>
    </font>
    <font>
      <sz val="8.0"/>
      <color theme="1"/>
      <name val="Arial"/>
    </font>
    <font>
      <sz val="8.0"/>
      <color theme="1"/>
      <name val="Calibri"/>
    </font>
    <font>
      <i/>
      <sz val="8.0"/>
      <color rgb="FF000000"/>
      <name val="Calibri"/>
    </font>
    <font>
      <color theme="1"/>
      <name val="&quot;Courier New&quot;"/>
    </font>
    <font>
      <sz val="18.0"/>
      <color rgb="FF345168"/>
      <name val="Arial"/>
    </font>
    <font>
      <b/>
      <sz val="14.0"/>
      <color rgb="FFFFFFFF"/>
      <name val="Arial"/>
    </font>
    <font>
      <sz val="10.0"/>
      <color rgb="FF000000"/>
      <name val="Times New Roman"/>
    </font>
    <font>
      <sz val="10.0"/>
      <color rgb="FF000000"/>
    </font>
    <font>
      <sz val="10.0"/>
      <color rgb="FF000000"/>
      <name val="Inconsolata"/>
    </font>
    <font>
      <sz val="11.0"/>
      <color theme="1"/>
      <name val="Cambria"/>
    </font>
    <font>
      <b/>
      <sz val="8.0"/>
      <color rgb="FF000000"/>
      <name val="Arial"/>
    </font>
    <font>
      <b/>
      <sz val="11.0"/>
      <color rgb="FF000000"/>
      <name val="Cambria"/>
    </font>
  </fonts>
  <fills count="9">
    <fill>
      <patternFill patternType="none"/>
    </fill>
    <fill>
      <patternFill patternType="lightGray"/>
    </fill>
    <fill>
      <patternFill patternType="solid">
        <fgColor rgb="FF345168"/>
        <bgColor rgb="FF345168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  <fill>
      <patternFill patternType="solid">
        <fgColor rgb="FFB4C7DC"/>
        <bgColor rgb="FFB4C7DC"/>
      </patternFill>
    </fill>
    <fill>
      <patternFill patternType="solid">
        <fgColor rgb="FFCFE2F3"/>
        <bgColor rgb="FFCFE2F3"/>
      </patternFill>
    </fill>
    <fill>
      <patternFill patternType="solid">
        <fgColor rgb="FFDDDDDD"/>
        <bgColor rgb="FFDDDDDD"/>
      </patternFill>
    </fill>
    <fill>
      <patternFill patternType="solid">
        <fgColor rgb="FFD9D9D9"/>
        <bgColor rgb="FFD9D9D9"/>
      </patternFill>
    </fill>
  </fills>
  <borders count="46">
    <border/>
    <border>
      <left/>
      <top/>
      <bottom/>
    </border>
    <border>
      <top/>
      <bottom/>
    </border>
    <border>
      <right/>
      <top/>
      <bottom/>
    </border>
    <border>
      <left style="hair">
        <color rgb="FF000000"/>
      </left>
      <top style="thin">
        <color rgb="FF000000"/>
      </top>
    </border>
    <border>
      <top style="thin">
        <color rgb="FF000000"/>
      </top>
    </border>
    <border>
      <right style="hair">
        <color rgb="FF000000"/>
      </right>
      <top style="thin">
        <color rgb="FF000000"/>
      </top>
    </border>
    <border>
      <left style="hair">
        <color rgb="FF000000"/>
      </left>
    </border>
    <border>
      <left style="thin">
        <color rgb="FFFFFFFF"/>
      </left>
      <top style="thin">
        <color rgb="FFFFFFFF"/>
      </top>
    </border>
    <border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FFFFFF"/>
      </left>
    </border>
    <border>
      <right style="thin">
        <color rgb="FFFFFFFF"/>
      </right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</border>
    <border>
      <left/>
      <right style="thin">
        <color rgb="FF000000"/>
      </right>
    </border>
    <border>
      <left/>
      <right/>
      <top/>
      <bottom/>
    </border>
    <border>
      <right style="hair">
        <color rgb="FF000000"/>
      </right>
    </border>
    <border>
      <left style="thin">
        <color rgb="FFFFFFFF"/>
      </left>
      <bottom style="thin">
        <color rgb="FFFFFFFF"/>
      </bottom>
    </border>
    <border>
      <right style="thin">
        <color rgb="FFFFFFFF"/>
      </right>
      <bottom style="thin">
        <color rgb="FFFFFFFF"/>
      </bottom>
    </border>
    <border>
      <left style="hair">
        <color rgb="FF000000"/>
      </left>
      <bottom style="thin">
        <color rgb="FF000000"/>
      </bottom>
    </border>
    <border>
      <bottom style="thin">
        <color rgb="FF000000"/>
      </bottom>
    </border>
    <border>
      <right style="hair">
        <color rgb="FF000000"/>
      </right>
      <bottom style="thin">
        <color rgb="FF000000"/>
      </bottom>
    </border>
    <border>
      <left/>
      <right style="thin">
        <color rgb="FF000000"/>
      </right>
      <top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  <bottom style="thin">
        <color rgb="FF000000"/>
      </bottom>
    </border>
    <border>
      <left/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right style="thin">
        <color rgb="FFFFFFFF"/>
      </right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</borders>
  <cellStyleXfs count="1">
    <xf borderId="0" fillId="0" fontId="0" numFmtId="0" applyAlignment="1" applyFont="1"/>
  </cellStyleXfs>
  <cellXfs count="373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readingOrder="0" shrinkToFit="0" vertical="bottom" wrapText="0"/>
    </xf>
    <xf borderId="2" fillId="0" fontId="2" numFmtId="0" xfId="0" applyBorder="1" applyFont="1"/>
    <xf borderId="3" fillId="0" fontId="2" numFmtId="0" xfId="0" applyBorder="1" applyFont="1"/>
    <xf borderId="4" fillId="0" fontId="3" numFmtId="49" xfId="0" applyAlignment="1" applyBorder="1" applyFont="1" applyNumberFormat="1">
      <alignment horizontal="center" shrinkToFit="0" vertical="bottom" wrapText="0"/>
    </xf>
    <xf borderId="5" fillId="0" fontId="2" numFmtId="0" xfId="0" applyBorder="1" applyFont="1"/>
    <xf borderId="6" fillId="0" fontId="2" numFmtId="0" xfId="0" applyBorder="1" applyFont="1"/>
    <xf borderId="7" fillId="0" fontId="3" numFmtId="49" xfId="0" applyAlignment="1" applyBorder="1" applyFont="1" applyNumberFormat="1">
      <alignment horizontal="center" shrinkToFit="0" vertical="center" wrapText="0"/>
    </xf>
    <xf borderId="8" fillId="0" fontId="3" numFmtId="0" xfId="0" applyAlignment="1" applyBorder="1" applyFont="1">
      <alignment horizontal="center" shrinkToFit="0" vertical="center" wrapText="1"/>
    </xf>
    <xf borderId="9" fillId="0" fontId="2" numFmtId="0" xfId="0" applyBorder="1" applyFont="1"/>
    <xf borderId="10" fillId="0" fontId="4" numFmtId="0" xfId="0" applyAlignment="1" applyBorder="1" applyFont="1">
      <alignment horizontal="center" shrinkToFit="0" vertical="bottom" wrapText="1"/>
    </xf>
    <xf borderId="11" fillId="0" fontId="2" numFmtId="0" xfId="0" applyBorder="1" applyFont="1"/>
    <xf borderId="12" fillId="0" fontId="2" numFmtId="0" xfId="0" applyBorder="1" applyFont="1"/>
    <xf borderId="0" fillId="0" fontId="5" numFmtId="0" xfId="0" applyAlignment="1" applyFont="1">
      <alignment horizontal="center" shrinkToFit="0" vertical="center" wrapText="0"/>
    </xf>
    <xf borderId="0" fillId="0" fontId="6" numFmtId="0" xfId="0" applyAlignment="1" applyFont="1">
      <alignment shrinkToFit="0" vertical="bottom" wrapText="0"/>
    </xf>
    <xf borderId="0" fillId="0" fontId="5" numFmtId="0" xfId="0" applyAlignment="1" applyFont="1">
      <alignment shrinkToFit="0" vertical="bottom" wrapText="0"/>
    </xf>
    <xf borderId="13" fillId="0" fontId="4" numFmtId="0" xfId="0" applyAlignment="1" applyBorder="1" applyFont="1">
      <alignment horizontal="center" shrinkToFit="0" vertical="top" wrapText="1"/>
    </xf>
    <xf borderId="14" fillId="0" fontId="2" numFmtId="0" xfId="0" applyBorder="1" applyFont="1"/>
    <xf borderId="7" fillId="0" fontId="2" numFmtId="0" xfId="0" applyBorder="1" applyFont="1"/>
    <xf borderId="15" fillId="0" fontId="2" numFmtId="0" xfId="0" applyBorder="1" applyFont="1"/>
    <xf borderId="16" fillId="0" fontId="2" numFmtId="0" xfId="0" applyBorder="1" applyFont="1"/>
    <xf borderId="10" fillId="0" fontId="1" numFmtId="0" xfId="0" applyAlignment="1" applyBorder="1" applyFont="1">
      <alignment horizontal="center" shrinkToFit="0" vertical="bottom" wrapText="1"/>
    </xf>
    <xf borderId="17" fillId="3" fontId="1" numFmtId="164" xfId="0" applyAlignment="1" applyBorder="1" applyFill="1" applyFont="1" applyNumberFormat="1">
      <alignment shrinkToFit="0" vertical="center" wrapText="0"/>
    </xf>
    <xf borderId="18" fillId="3" fontId="1" numFmtId="10" xfId="0" applyAlignment="1" applyBorder="1" applyFont="1" applyNumberFormat="1">
      <alignment horizontal="right" shrinkToFit="0" vertical="center" wrapText="0"/>
    </xf>
    <xf borderId="10" fillId="0" fontId="4" numFmtId="0" xfId="0" applyAlignment="1" applyBorder="1" applyFont="1">
      <alignment horizontal="center" readingOrder="0" shrinkToFit="0" vertical="bottom" wrapText="1"/>
    </xf>
    <xf borderId="19" fillId="4" fontId="1" numFmtId="164" xfId="0" applyAlignment="1" applyBorder="1" applyFill="1" applyFont="1" applyNumberFormat="1">
      <alignment shrinkToFit="0" vertical="center" wrapText="0"/>
    </xf>
    <xf borderId="20" fillId="4" fontId="1" numFmtId="10" xfId="0" applyAlignment="1" applyBorder="1" applyFont="1" applyNumberFormat="1">
      <alignment horizontal="right" shrinkToFit="0" vertical="center" wrapText="0"/>
    </xf>
    <xf borderId="10" fillId="4" fontId="1" numFmtId="0" xfId="0" applyAlignment="1" applyBorder="1" applyFont="1">
      <alignment horizontal="center" readingOrder="0" shrinkToFit="0" vertical="bottom" wrapText="1"/>
    </xf>
    <xf borderId="18" fillId="3" fontId="1" numFmtId="164" xfId="0" applyAlignment="1" applyBorder="1" applyFont="1" applyNumberFormat="1">
      <alignment horizontal="right" shrinkToFit="0" vertical="center" wrapText="0"/>
    </xf>
    <xf borderId="10" fillId="0" fontId="1" numFmtId="0" xfId="0" applyAlignment="1" applyBorder="1" applyFont="1">
      <alignment horizontal="center" readingOrder="0" shrinkToFit="0" vertical="bottom" wrapText="1"/>
    </xf>
    <xf borderId="21" fillId="4" fontId="5" numFmtId="164" xfId="0" applyAlignment="1" applyBorder="1" applyFont="1" applyNumberFormat="1">
      <alignment horizontal="center" shrinkToFit="0" vertical="center" wrapText="0"/>
    </xf>
    <xf borderId="21" fillId="4" fontId="5" numFmtId="164" xfId="0" applyAlignment="1" applyBorder="1" applyFont="1" applyNumberFormat="1">
      <alignment horizontal="right" shrinkToFit="0" vertical="bottom" wrapText="0"/>
    </xf>
    <xf borderId="17" fillId="3" fontId="7" numFmtId="164" xfId="0" applyAlignment="1" applyBorder="1" applyFont="1" applyNumberFormat="1">
      <alignment shrinkToFit="0" vertical="center" wrapText="0"/>
    </xf>
    <xf borderId="18" fillId="3" fontId="7" numFmtId="164" xfId="0" applyAlignment="1" applyBorder="1" applyFont="1" applyNumberFormat="1">
      <alignment horizontal="right" shrinkToFit="0" vertical="center" wrapText="0"/>
    </xf>
    <xf borderId="0" fillId="0" fontId="1" numFmtId="164" xfId="0" applyAlignment="1" applyFont="1" applyNumberFormat="1">
      <alignment shrinkToFit="0" vertical="bottom" wrapText="0"/>
    </xf>
    <xf borderId="10" fillId="0" fontId="8" numFmtId="0" xfId="0" applyAlignment="1" applyBorder="1" applyFont="1">
      <alignment horizontal="center" readingOrder="0" shrinkToFit="0" vertical="bottom" wrapText="1"/>
    </xf>
    <xf borderId="22" fillId="0" fontId="6" numFmtId="0" xfId="0" applyAlignment="1" applyBorder="1" applyFont="1">
      <alignment shrinkToFit="0" vertical="bottom" wrapText="0"/>
    </xf>
    <xf borderId="23" fillId="0" fontId="2" numFmtId="0" xfId="0" applyBorder="1" applyFont="1"/>
    <xf borderId="24" fillId="0" fontId="2" numFmtId="0" xfId="0" applyBorder="1" applyFont="1"/>
    <xf borderId="10" fillId="0" fontId="3" numFmtId="0" xfId="0" applyAlignment="1" applyBorder="1" applyFont="1">
      <alignment horizontal="center" readingOrder="0" shrinkToFit="0" vertical="center" wrapText="1"/>
    </xf>
    <xf borderId="25" fillId="0" fontId="3" numFmtId="49" xfId="0" applyAlignment="1" applyBorder="1" applyFont="1" applyNumberFormat="1">
      <alignment horizontal="center" shrinkToFit="0" vertical="center" wrapText="0"/>
    </xf>
    <xf borderId="26" fillId="0" fontId="2" numFmtId="0" xfId="0" applyBorder="1" applyFont="1"/>
    <xf borderId="27" fillId="0" fontId="2" numFmtId="0" xfId="0" applyBorder="1" applyFont="1"/>
    <xf borderId="28" fillId="2" fontId="9" numFmtId="49" xfId="0" applyAlignment="1" applyBorder="1" applyFont="1" applyNumberFormat="1">
      <alignment horizontal="center" shrinkToFit="0" vertical="bottom" wrapText="0"/>
    </xf>
    <xf borderId="29" fillId="2" fontId="10" numFmtId="49" xfId="0" applyAlignment="1" applyBorder="1" applyFont="1" applyNumberFormat="1">
      <alignment horizontal="center" shrinkToFit="0" vertical="center" wrapText="1"/>
    </xf>
    <xf borderId="29" fillId="2" fontId="9" numFmtId="49" xfId="0" applyAlignment="1" applyBorder="1" applyFont="1" applyNumberFormat="1">
      <alignment horizontal="center" shrinkToFit="0" vertical="bottom" wrapText="1"/>
    </xf>
    <xf borderId="29" fillId="2" fontId="9" numFmtId="0" xfId="0" applyAlignment="1" applyBorder="1" applyFont="1">
      <alignment horizontal="center" shrinkToFit="0" vertical="bottom" wrapText="1"/>
    </xf>
    <xf borderId="29" fillId="2" fontId="9" numFmtId="49" xfId="0" applyAlignment="1" applyBorder="1" applyFont="1" applyNumberFormat="1">
      <alignment horizontal="center" shrinkToFit="0" vertical="bottom" wrapText="0"/>
    </xf>
    <xf borderId="29" fillId="2" fontId="9" numFmtId="2" xfId="0" applyAlignment="1" applyBorder="1" applyFont="1" applyNumberFormat="1">
      <alignment horizontal="center" shrinkToFit="0" vertical="center" wrapText="0"/>
    </xf>
    <xf borderId="13" fillId="2" fontId="9" numFmtId="0" xfId="0" applyAlignment="1" applyBorder="1" applyFont="1">
      <alignment horizontal="center" shrinkToFit="0" vertical="bottom" wrapText="0"/>
    </xf>
    <xf borderId="30" fillId="0" fontId="2" numFmtId="0" xfId="0" applyBorder="1" applyFont="1"/>
    <xf borderId="0" fillId="0" fontId="3" numFmtId="0" xfId="0" applyAlignment="1" applyFont="1">
      <alignment horizontal="center" shrinkToFit="0" vertical="center" wrapText="0"/>
    </xf>
    <xf borderId="31" fillId="0" fontId="2" numFmtId="0" xfId="0" applyBorder="1" applyFont="1"/>
    <xf borderId="32" fillId="0" fontId="2" numFmtId="0" xfId="0" applyBorder="1" applyFont="1"/>
    <xf borderId="33" fillId="2" fontId="9" numFmtId="0" xfId="0" applyAlignment="1" applyBorder="1" applyFont="1">
      <alignment horizontal="center" shrinkToFit="0" vertical="bottom" wrapText="0"/>
    </xf>
    <xf borderId="13" fillId="0" fontId="3" numFmtId="49" xfId="0" applyAlignment="1" applyBorder="1" applyFont="1" applyNumberFormat="1">
      <alignment horizontal="center" shrinkToFit="0" vertical="center" wrapText="0"/>
    </xf>
    <xf borderId="0" fillId="0" fontId="3" numFmtId="0" xfId="0" applyAlignment="1" applyFont="1">
      <alignment shrinkToFit="0" vertical="bottom" wrapText="0"/>
    </xf>
    <xf borderId="13" fillId="5" fontId="11" numFmtId="49" xfId="0" applyAlignment="1" applyBorder="1" applyFill="1" applyFont="1" applyNumberFormat="1">
      <alignment horizontal="center" readingOrder="0" shrinkToFit="0" vertical="center" wrapText="0"/>
    </xf>
    <xf borderId="33" fillId="5" fontId="11" numFmtId="0" xfId="0" applyAlignment="1" applyBorder="1" applyFont="1">
      <alignment horizontal="left" readingOrder="0" shrinkToFit="0" vertical="center" wrapText="1"/>
    </xf>
    <xf borderId="33" fillId="5" fontId="11" numFmtId="164" xfId="0" applyAlignment="1" applyBorder="1" applyFont="1" applyNumberFormat="1">
      <alignment shrinkToFit="0" vertical="bottom" wrapText="0"/>
    </xf>
    <xf borderId="0" fillId="0" fontId="11" numFmtId="164" xfId="0" applyAlignment="1" applyFont="1" applyNumberFormat="1">
      <alignment shrinkToFit="0" vertical="bottom" wrapText="0"/>
    </xf>
    <xf borderId="0" fillId="0" fontId="11" numFmtId="0" xfId="0" applyAlignment="1" applyFont="1">
      <alignment shrinkToFit="0" vertical="bottom" wrapText="0"/>
    </xf>
    <xf borderId="33" fillId="4" fontId="3" numFmtId="49" xfId="0" applyAlignment="1" applyBorder="1" applyFont="1" applyNumberFormat="1">
      <alignment horizontal="center" readingOrder="0" shrinkToFit="0" vertical="center" wrapText="0"/>
    </xf>
    <xf borderId="33" fillId="4" fontId="3" numFmtId="165" xfId="0" applyAlignment="1" applyBorder="1" applyFont="1" applyNumberFormat="1">
      <alignment readingOrder="0" shrinkToFit="0" vertical="center" wrapText="1"/>
    </xf>
    <xf borderId="33" fillId="4" fontId="12" numFmtId="0" xfId="0" applyAlignment="1" applyBorder="1" applyFont="1">
      <alignment horizontal="center" readingOrder="0" shrinkToFit="0" vertical="center" wrapText="1"/>
    </xf>
    <xf borderId="33" fillId="4" fontId="3" numFmtId="0" xfId="0" applyAlignment="1" applyBorder="1" applyFont="1">
      <alignment horizontal="left" readingOrder="0" shrinkToFit="0" vertical="center" wrapText="1"/>
    </xf>
    <xf borderId="33" fillId="4" fontId="3" numFmtId="0" xfId="0" applyAlignment="1" applyBorder="1" applyFont="1">
      <alignment horizontal="center" shrinkToFit="0" vertical="center" wrapText="0"/>
    </xf>
    <xf borderId="33" fillId="4" fontId="3" numFmtId="0" xfId="0" applyAlignment="1" applyBorder="1" applyFont="1">
      <alignment horizontal="center" readingOrder="0" shrinkToFit="0" vertical="center" wrapText="0"/>
    </xf>
    <xf borderId="33" fillId="4" fontId="3" numFmtId="164" xfId="0" applyAlignment="1" applyBorder="1" applyFont="1" applyNumberFormat="1">
      <alignment horizontal="center" readingOrder="0" shrinkToFit="0" vertical="center" wrapText="0"/>
    </xf>
    <xf borderId="33" fillId="4" fontId="3" numFmtId="164" xfId="0" applyAlignment="1" applyBorder="1" applyFont="1" applyNumberFormat="1">
      <alignment horizontal="center" shrinkToFit="0" vertical="center" wrapText="0"/>
    </xf>
    <xf borderId="33" fillId="4" fontId="11" numFmtId="164" xfId="0" applyAlignment="1" applyBorder="1" applyFont="1" applyNumberFormat="1">
      <alignment horizontal="center" shrinkToFit="0" vertical="center" wrapText="0"/>
    </xf>
    <xf borderId="0" fillId="4" fontId="3" numFmtId="0" xfId="0" applyAlignment="1" applyFont="1">
      <alignment shrinkToFit="0" vertical="bottom" wrapText="0"/>
    </xf>
    <xf borderId="0" fillId="4" fontId="11" numFmtId="164" xfId="0" applyAlignment="1" applyFont="1" applyNumberFormat="1">
      <alignment shrinkToFit="0" vertical="bottom" wrapText="0"/>
    </xf>
    <xf borderId="0" fillId="4" fontId="11" numFmtId="0" xfId="0" applyAlignment="1" applyFont="1">
      <alignment shrinkToFit="0" vertical="bottom" wrapText="0"/>
    </xf>
    <xf borderId="33" fillId="4" fontId="11" numFmtId="49" xfId="0" applyAlignment="1" applyBorder="1" applyFont="1" applyNumberFormat="1">
      <alignment horizontal="center" readingOrder="0" shrinkToFit="0" vertical="center" wrapText="0"/>
    </xf>
    <xf borderId="33" fillId="4" fontId="11" numFmtId="0" xfId="0" applyAlignment="1" applyBorder="1" applyFont="1">
      <alignment horizontal="left" readingOrder="0" shrinkToFit="0" vertical="center" wrapText="1"/>
    </xf>
    <xf borderId="33" fillId="4" fontId="11" numFmtId="164" xfId="0" applyAlignment="1" applyBorder="1" applyFont="1" applyNumberFormat="1">
      <alignment shrinkToFit="0" vertical="bottom" wrapText="0"/>
    </xf>
    <xf borderId="13" fillId="5" fontId="11" numFmtId="0" xfId="0" applyAlignment="1" applyBorder="1" applyFont="1">
      <alignment horizontal="left" readingOrder="0" shrinkToFit="0" vertical="center" wrapText="1"/>
    </xf>
    <xf borderId="13" fillId="4" fontId="11" numFmtId="49" xfId="0" applyAlignment="1" applyBorder="1" applyFont="1" applyNumberFormat="1">
      <alignment horizontal="center" readingOrder="0" shrinkToFit="0" vertical="center" wrapText="0"/>
    </xf>
    <xf borderId="33" fillId="4" fontId="3" numFmtId="0" xfId="0" applyAlignment="1" applyBorder="1" applyFont="1">
      <alignment horizontal="center" readingOrder="0" shrinkToFit="0" vertical="center" wrapText="0"/>
    </xf>
    <xf borderId="33" fillId="4" fontId="13" numFmtId="49" xfId="0" applyAlignment="1" applyBorder="1" applyFont="1" applyNumberFormat="1">
      <alignment horizontal="center"/>
    </xf>
    <xf borderId="14" fillId="4" fontId="13" numFmtId="165" xfId="0" applyAlignment="1" applyBorder="1" applyFont="1" applyNumberFormat="1">
      <alignment shrinkToFit="0" wrapText="1"/>
    </xf>
    <xf borderId="14" fillId="4" fontId="14" numFmtId="0" xfId="0" applyAlignment="1" applyBorder="1" applyFont="1">
      <alignment horizontal="center" shrinkToFit="0" wrapText="1"/>
    </xf>
    <xf borderId="14" fillId="4" fontId="13" numFmtId="0" xfId="0" applyAlignment="1" applyBorder="1" applyFont="1">
      <alignment shrinkToFit="0" wrapText="1"/>
    </xf>
    <xf borderId="14" fillId="4" fontId="13" numFmtId="0" xfId="0" applyAlignment="1" applyBorder="1" applyFont="1">
      <alignment horizontal="center"/>
    </xf>
    <xf borderId="14" fillId="4" fontId="13" numFmtId="0" xfId="0" applyAlignment="1" applyBorder="1" applyFont="1">
      <alignment horizontal="center" readingOrder="0"/>
    </xf>
    <xf borderId="14" fillId="4" fontId="13" numFmtId="164" xfId="0" applyAlignment="1" applyBorder="1" applyFont="1" applyNumberFormat="1">
      <alignment horizontal="center"/>
    </xf>
    <xf borderId="0" fillId="4" fontId="15" numFmtId="0" xfId="0" applyAlignment="1" applyFont="1">
      <alignment vertical="bottom"/>
    </xf>
    <xf borderId="33" fillId="4" fontId="3" numFmtId="0" xfId="0" applyAlignment="1" applyBorder="1" applyFont="1">
      <alignment readingOrder="0" shrinkToFit="0" vertical="center" wrapText="1"/>
    </xf>
    <xf borderId="33" fillId="4" fontId="3" numFmtId="0" xfId="0" applyAlignment="1" applyBorder="1" applyFont="1">
      <alignment shrinkToFit="0" vertical="bottom" wrapText="0"/>
    </xf>
    <xf borderId="0" fillId="4" fontId="11" numFmtId="164" xfId="0" applyAlignment="1" applyFont="1" applyNumberFormat="1">
      <alignment shrinkToFit="0" vertical="bottom" wrapText="1"/>
    </xf>
    <xf borderId="0" fillId="4" fontId="11" numFmtId="0" xfId="0" applyAlignment="1" applyFont="1">
      <alignment shrinkToFit="0" vertical="bottom" wrapText="1"/>
    </xf>
    <xf borderId="14" fillId="4" fontId="13" numFmtId="165" xfId="0" applyAlignment="1" applyBorder="1" applyFont="1" applyNumberFormat="1">
      <alignment shrinkToFit="0" vertical="center" wrapText="1"/>
    </xf>
    <xf borderId="14" fillId="4" fontId="14" numFmtId="0" xfId="0" applyAlignment="1" applyBorder="1" applyFont="1">
      <alignment horizontal="center" shrinkToFit="0" vertical="center" wrapText="1"/>
    </xf>
    <xf borderId="14" fillId="4" fontId="13" numFmtId="0" xfId="0" applyAlignment="1" applyBorder="1" applyFont="1">
      <alignment shrinkToFit="0" vertical="center" wrapText="1"/>
    </xf>
    <xf borderId="14" fillId="4" fontId="13" numFmtId="0" xfId="0" applyAlignment="1" applyBorder="1" applyFont="1">
      <alignment horizontal="center" vertical="center"/>
    </xf>
    <xf borderId="14" fillId="4" fontId="13" numFmtId="0" xfId="0" applyAlignment="1" applyBorder="1" applyFont="1">
      <alignment horizontal="center" vertical="center"/>
    </xf>
    <xf borderId="14" fillId="4" fontId="13" numFmtId="164" xfId="0" applyAlignment="1" applyBorder="1" applyFont="1" applyNumberFormat="1">
      <alignment horizontal="center" readingOrder="0" vertical="center"/>
    </xf>
    <xf borderId="14" fillId="4" fontId="13" numFmtId="164" xfId="0" applyAlignment="1" applyBorder="1" applyFont="1" applyNumberFormat="1">
      <alignment horizontal="center" vertical="center"/>
    </xf>
    <xf borderId="0" fillId="4" fontId="15" numFmtId="164" xfId="0" applyAlignment="1" applyFont="1" applyNumberFormat="1">
      <alignment vertical="center"/>
    </xf>
    <xf borderId="0" fillId="4" fontId="15" numFmtId="0" xfId="0" applyAlignment="1" applyFont="1">
      <alignment vertical="center"/>
    </xf>
    <xf borderId="14" fillId="4" fontId="13" numFmtId="165" xfId="0" applyAlignment="1" applyBorder="1" applyFont="1" applyNumberFormat="1">
      <alignment readingOrder="0" shrinkToFit="0" vertical="center" wrapText="1"/>
    </xf>
    <xf borderId="14" fillId="4" fontId="14" numFmtId="49" xfId="0" applyAlignment="1" applyBorder="1" applyFont="1" applyNumberFormat="1">
      <alignment horizontal="center" shrinkToFit="0" vertical="center" wrapText="1"/>
    </xf>
    <xf borderId="14" fillId="4" fontId="13" numFmtId="49" xfId="0" applyAlignment="1" applyBorder="1" applyFont="1" applyNumberFormat="1">
      <alignment shrinkToFit="0" vertical="center" wrapText="1"/>
    </xf>
    <xf borderId="14" fillId="4" fontId="13" numFmtId="49" xfId="0" applyAlignment="1" applyBorder="1" applyFont="1" applyNumberFormat="1">
      <alignment horizontal="center" vertical="center"/>
    </xf>
    <xf borderId="14" fillId="4" fontId="13" numFmtId="49" xfId="0" applyAlignment="1" applyBorder="1" applyFont="1" applyNumberFormat="1">
      <alignment horizontal="center" readingOrder="0" vertical="center"/>
    </xf>
    <xf borderId="34" fillId="4" fontId="13" numFmtId="165" xfId="0" applyAlignment="1" applyBorder="1" applyFont="1" applyNumberFormat="1">
      <alignment shrinkToFit="0" vertical="center" wrapText="1"/>
    </xf>
    <xf borderId="34" fillId="4" fontId="14" numFmtId="49" xfId="0" applyAlignment="1" applyBorder="1" applyFont="1" applyNumberFormat="1">
      <alignment horizontal="center" shrinkToFit="0" vertical="center" wrapText="1"/>
    </xf>
    <xf borderId="34" fillId="4" fontId="13" numFmtId="49" xfId="0" applyAlignment="1" applyBorder="1" applyFont="1" applyNumberFormat="1">
      <alignment shrinkToFit="0" vertical="center" wrapText="1"/>
    </xf>
    <xf borderId="34" fillId="4" fontId="13" numFmtId="49" xfId="0" applyAlignment="1" applyBorder="1" applyFont="1" applyNumberFormat="1">
      <alignment horizontal="center" vertical="center"/>
    </xf>
    <xf borderId="34" fillId="4" fontId="13" numFmtId="49" xfId="0" applyAlignment="1" applyBorder="1" applyFont="1" applyNumberFormat="1">
      <alignment horizontal="center" readingOrder="0" vertical="center"/>
    </xf>
    <xf borderId="34" fillId="4" fontId="13" numFmtId="164" xfId="0" applyAlignment="1" applyBorder="1" applyFont="1" applyNumberFormat="1">
      <alignment horizontal="center" readingOrder="0" vertical="center"/>
    </xf>
    <xf borderId="34" fillId="4" fontId="13" numFmtId="164" xfId="0" applyAlignment="1" applyBorder="1" applyFont="1" applyNumberFormat="1">
      <alignment horizontal="center" vertical="center"/>
    </xf>
    <xf borderId="33" fillId="0" fontId="3" numFmtId="49" xfId="0" applyAlignment="1" applyBorder="1" applyFont="1" applyNumberFormat="1">
      <alignment horizontal="center" readingOrder="0" shrinkToFit="0" vertical="center" wrapText="0"/>
    </xf>
    <xf borderId="33" fillId="0" fontId="3" numFmtId="165" xfId="0" applyAlignment="1" applyBorder="1" applyFont="1" applyNumberFormat="1">
      <alignment readingOrder="0" shrinkToFit="0" vertical="center" wrapText="1"/>
    </xf>
    <xf borderId="33" fillId="0" fontId="12" numFmtId="0" xfId="0" applyAlignment="1" applyBorder="1" applyFont="1">
      <alignment horizontal="center" readingOrder="0" shrinkToFit="0" vertical="center" wrapText="1"/>
    </xf>
    <xf borderId="33" fillId="0" fontId="3" numFmtId="0" xfId="0" applyAlignment="1" applyBorder="1" applyFont="1">
      <alignment horizontal="left" readingOrder="0" shrinkToFit="0" vertical="center" wrapText="1"/>
    </xf>
    <xf borderId="33" fillId="0" fontId="3" numFmtId="0" xfId="0" applyAlignment="1" applyBorder="1" applyFont="1">
      <alignment horizontal="center" shrinkToFit="0" vertical="center" wrapText="0"/>
    </xf>
    <xf borderId="33" fillId="0" fontId="3" numFmtId="0" xfId="0" applyAlignment="1" applyBorder="1" applyFont="1">
      <alignment horizontal="center" readingOrder="0" shrinkToFit="0" vertical="center" wrapText="0"/>
    </xf>
    <xf borderId="33" fillId="0" fontId="3" numFmtId="164" xfId="0" applyAlignment="1" applyBorder="1" applyFont="1" applyNumberFormat="1">
      <alignment horizontal="center" readingOrder="0" shrinkToFit="0" vertical="center" wrapText="0"/>
    </xf>
    <xf borderId="33" fillId="0" fontId="3" numFmtId="164" xfId="0" applyAlignment="1" applyBorder="1" applyFont="1" applyNumberFormat="1">
      <alignment horizontal="center" shrinkToFit="0" vertical="center" wrapText="0"/>
    </xf>
    <xf borderId="33" fillId="0" fontId="11" numFmtId="164" xfId="0" applyAlignment="1" applyBorder="1" applyFont="1" applyNumberFormat="1">
      <alignment horizontal="center" shrinkToFit="0" vertical="center" wrapText="0"/>
    </xf>
    <xf borderId="33" fillId="4" fontId="3" numFmtId="0" xfId="0" applyAlignment="1" applyBorder="1" applyFont="1">
      <alignment horizontal="left" shrinkToFit="0" vertical="center" wrapText="1"/>
    </xf>
    <xf borderId="33" fillId="4" fontId="12" numFmtId="0" xfId="0" applyAlignment="1" applyBorder="1" applyFont="1">
      <alignment horizontal="center" shrinkToFit="0" vertical="center" wrapText="1"/>
    </xf>
    <xf borderId="33" fillId="4" fontId="3" numFmtId="0" xfId="0" applyAlignment="1" applyBorder="1" applyFont="1">
      <alignment horizontal="center" shrinkToFit="0" vertical="center" wrapText="0"/>
    </xf>
    <xf borderId="33" fillId="4" fontId="3" numFmtId="166" xfId="0" applyAlignment="1" applyBorder="1" applyFont="1" applyNumberFormat="1">
      <alignment horizontal="center" readingOrder="0" shrinkToFit="0" vertical="center" wrapText="0"/>
    </xf>
    <xf borderId="0" fillId="0" fontId="3" numFmtId="164" xfId="0" applyAlignment="1" applyFont="1" applyNumberFormat="1">
      <alignment shrinkToFit="0" vertical="bottom" wrapText="0"/>
    </xf>
    <xf borderId="14" fillId="4" fontId="14" numFmtId="0" xfId="0" applyAlignment="1" applyBorder="1" applyFont="1">
      <alignment horizontal="center" readingOrder="0" shrinkToFit="0" wrapText="1"/>
    </xf>
    <xf borderId="14" fillId="4" fontId="13" numFmtId="0" xfId="0" applyAlignment="1" applyBorder="1" applyFont="1">
      <alignment readingOrder="0" shrinkToFit="0" wrapText="1"/>
    </xf>
    <xf borderId="14" fillId="4" fontId="13" numFmtId="0" xfId="0" applyAlignment="1" applyBorder="1" applyFont="1">
      <alignment horizontal="center"/>
    </xf>
    <xf borderId="14" fillId="4" fontId="13" numFmtId="166" xfId="0" applyAlignment="1" applyBorder="1" applyFont="1" applyNumberFormat="1">
      <alignment horizontal="center" readingOrder="0" vertical="center"/>
    </xf>
    <xf borderId="14" fillId="4" fontId="12" numFmtId="0" xfId="0" applyAlignment="1" applyBorder="1" applyFont="1">
      <alignment horizontal="center" readingOrder="0" shrinkToFit="0" vertical="center" wrapText="1"/>
    </xf>
    <xf borderId="14" fillId="4" fontId="3" numFmtId="0" xfId="0" applyAlignment="1" applyBorder="1" applyFont="1">
      <alignment horizontal="left" readingOrder="0" shrinkToFit="0" vertical="center" wrapText="1"/>
    </xf>
    <xf borderId="14" fillId="4" fontId="3" numFmtId="166" xfId="0" applyAlignment="1" applyBorder="1" applyFont="1" applyNumberFormat="1">
      <alignment horizontal="center" readingOrder="0" shrinkToFit="0" vertical="center" wrapText="0"/>
    </xf>
    <xf borderId="13" fillId="5" fontId="16" numFmtId="49" xfId="0" applyAlignment="1" applyBorder="1" applyFont="1" applyNumberFormat="1">
      <alignment horizontal="center" readingOrder="0"/>
    </xf>
    <xf borderId="30" fillId="5" fontId="16" numFmtId="164" xfId="0" applyAlignment="1" applyBorder="1" applyFont="1" applyNumberFormat="1">
      <alignment readingOrder="0" shrinkToFit="0" wrapText="1"/>
    </xf>
    <xf borderId="14" fillId="5" fontId="16" numFmtId="164" xfId="0" applyAlignment="1" applyBorder="1" applyFont="1" applyNumberFormat="1">
      <alignment horizontal="right" vertical="bottom"/>
    </xf>
    <xf borderId="32" fillId="4" fontId="3" numFmtId="49" xfId="0" applyAlignment="1" applyBorder="1" applyFont="1" applyNumberFormat="1">
      <alignment horizontal="center" readingOrder="0" shrinkToFit="0" vertical="center" wrapText="0"/>
    </xf>
    <xf borderId="34" fillId="4" fontId="3" numFmtId="165" xfId="0" applyAlignment="1" applyBorder="1" applyFont="1" applyNumberFormat="1">
      <alignment readingOrder="0" shrinkToFit="0" vertical="center" wrapText="1"/>
    </xf>
    <xf borderId="13" fillId="0" fontId="3" numFmtId="49" xfId="0" applyAlignment="1" applyBorder="1" applyFont="1" applyNumberFormat="1">
      <alignment horizontal="center" shrinkToFit="0" vertical="bottom" wrapText="0"/>
    </xf>
    <xf borderId="0" fillId="4" fontId="3" numFmtId="0" xfId="0" applyAlignment="1" applyFont="1">
      <alignment shrinkToFit="0" vertical="center" wrapText="0"/>
    </xf>
    <xf borderId="0" fillId="4" fontId="11" numFmtId="164" xfId="0" applyAlignment="1" applyFont="1" applyNumberFormat="1">
      <alignment shrinkToFit="0" vertical="center" wrapText="0"/>
    </xf>
    <xf borderId="0" fillId="4" fontId="11" numFmtId="0" xfId="0" applyAlignment="1" applyFont="1">
      <alignment shrinkToFit="0" vertical="center" wrapText="0"/>
    </xf>
    <xf borderId="33" fillId="0" fontId="15" numFmtId="0" xfId="0" applyBorder="1" applyFont="1"/>
    <xf borderId="33" fillId="0" fontId="15" numFmtId="0" xfId="0" applyAlignment="1" applyBorder="1" applyFont="1">
      <alignment vertical="center"/>
    </xf>
    <xf borderId="33" fillId="0" fontId="13" numFmtId="0" xfId="0" applyBorder="1" applyFont="1"/>
    <xf borderId="33" fillId="5" fontId="11" numFmtId="164" xfId="0" applyAlignment="1" applyBorder="1" applyFont="1" applyNumberFormat="1">
      <alignment readingOrder="0" shrinkToFit="0" vertical="bottom" wrapText="0"/>
    </xf>
    <xf borderId="13" fillId="3" fontId="11" numFmtId="49" xfId="0" applyAlignment="1" applyBorder="1" applyFont="1" applyNumberFormat="1">
      <alignment horizontal="center" readingOrder="0" shrinkToFit="0" vertical="center" wrapText="0"/>
    </xf>
    <xf borderId="13" fillId="3" fontId="11" numFmtId="0" xfId="0" applyAlignment="1" applyBorder="1" applyFont="1">
      <alignment horizontal="left" readingOrder="0" shrinkToFit="0" vertical="center" wrapText="1"/>
    </xf>
    <xf borderId="33" fillId="3" fontId="11" numFmtId="164" xfId="0" applyAlignment="1" applyBorder="1" applyFont="1" applyNumberFormat="1">
      <alignment readingOrder="0" shrinkToFit="0" vertical="bottom" wrapText="0"/>
    </xf>
    <xf borderId="0" fillId="6" fontId="17" numFmtId="0" xfId="0" applyAlignment="1" applyFill="1" applyFont="1">
      <alignment vertical="center"/>
    </xf>
    <xf borderId="33" fillId="4" fontId="17" numFmtId="49" xfId="0" applyAlignment="1" applyBorder="1" applyFont="1" applyNumberFormat="1">
      <alignment horizontal="center" readingOrder="0" vertical="center"/>
    </xf>
    <xf borderId="33" fillId="4" fontId="17" numFmtId="165" xfId="0" applyAlignment="1" applyBorder="1" applyFont="1" applyNumberFormat="1">
      <alignment readingOrder="0" shrinkToFit="0" vertical="center" wrapText="1"/>
    </xf>
    <xf borderId="33" fillId="4" fontId="18" numFmtId="0" xfId="0" applyAlignment="1" applyBorder="1" applyFont="1">
      <alignment horizontal="center" shrinkToFit="0" vertical="center" wrapText="1"/>
    </xf>
    <xf borderId="33" fillId="4" fontId="17" numFmtId="0" xfId="0" applyAlignment="1" applyBorder="1" applyFont="1">
      <alignment shrinkToFit="0" vertical="center" wrapText="1"/>
    </xf>
    <xf borderId="33" fillId="4" fontId="17" numFmtId="0" xfId="0" applyAlignment="1" applyBorder="1" applyFont="1">
      <alignment horizontal="center" vertical="center"/>
    </xf>
    <xf borderId="33" fillId="4" fontId="17" numFmtId="0" xfId="0" applyAlignment="1" applyBorder="1" applyFont="1">
      <alignment horizontal="center" readingOrder="0" vertical="center"/>
    </xf>
    <xf borderId="0" fillId="4" fontId="17" numFmtId="0" xfId="0" applyAlignment="1" applyFont="1">
      <alignment vertical="center"/>
    </xf>
    <xf borderId="33" fillId="4" fontId="17" numFmtId="165" xfId="0" applyAlignment="1" applyBorder="1" applyFont="1" applyNumberFormat="1">
      <alignment shrinkToFit="0" vertical="center" wrapText="1"/>
    </xf>
    <xf borderId="33" fillId="4" fontId="13" numFmtId="165" xfId="0" applyAlignment="1" applyBorder="1" applyFont="1" applyNumberFormat="1">
      <alignment readingOrder="0" shrinkToFit="0" vertical="center" wrapText="1"/>
    </xf>
    <xf borderId="33" fillId="4" fontId="13" numFmtId="0" xfId="0" applyAlignment="1" applyBorder="1" applyFont="1">
      <alignment horizontal="center"/>
    </xf>
    <xf borderId="33" fillId="4" fontId="13" numFmtId="0" xfId="0" applyAlignment="1" applyBorder="1" applyFont="1">
      <alignment horizontal="center" readingOrder="0" vertical="center"/>
    </xf>
    <xf borderId="33" fillId="4" fontId="13" numFmtId="164" xfId="0" applyAlignment="1" applyBorder="1" applyFont="1" applyNumberFormat="1">
      <alignment horizontal="center" readingOrder="0"/>
    </xf>
    <xf borderId="33" fillId="4" fontId="13" numFmtId="164" xfId="0" applyAlignment="1" applyBorder="1" applyFont="1" applyNumberFormat="1">
      <alignment horizontal="center"/>
    </xf>
    <xf borderId="33" fillId="4" fontId="18" numFmtId="0" xfId="0" applyAlignment="1" applyBorder="1" applyFont="1">
      <alignment horizontal="center" readingOrder="0" shrinkToFit="0" vertical="center" wrapText="1"/>
    </xf>
    <xf borderId="33" fillId="4" fontId="17" numFmtId="0" xfId="0" applyAlignment="1" applyBorder="1" applyFont="1">
      <alignment readingOrder="0" shrinkToFit="0" vertical="center" wrapText="1"/>
    </xf>
    <xf borderId="0" fillId="4" fontId="15" numFmtId="0" xfId="0" applyFont="1"/>
    <xf borderId="33" fillId="4" fontId="15" numFmtId="49" xfId="0" applyAlignment="1" applyBorder="1" applyFont="1" applyNumberFormat="1">
      <alignment horizontal="center" readingOrder="0" vertical="center"/>
    </xf>
    <xf borderId="33" fillId="4" fontId="3" numFmtId="2" xfId="0" applyAlignment="1" applyBorder="1" applyFont="1" applyNumberFormat="1">
      <alignment horizontal="center" readingOrder="0" shrinkToFit="0" vertical="center" wrapText="0"/>
    </xf>
    <xf borderId="0" fillId="4" fontId="15" numFmtId="0" xfId="0" applyAlignment="1" applyFont="1">
      <alignment vertical="center"/>
    </xf>
    <xf borderId="0" fillId="4" fontId="13" numFmtId="0" xfId="0" applyFont="1"/>
    <xf borderId="33" fillId="4" fontId="19" numFmtId="167" xfId="0" applyAlignment="1" applyBorder="1" applyFont="1" applyNumberFormat="1">
      <alignment horizontal="center" shrinkToFit="0" vertical="center" wrapText="0"/>
    </xf>
    <xf borderId="0" fillId="0" fontId="15" numFmtId="0" xfId="0" applyAlignment="1" applyFont="1">
      <alignment vertical="center"/>
    </xf>
    <xf borderId="0" fillId="0" fontId="13" numFmtId="0" xfId="0" applyFont="1"/>
    <xf borderId="1" fillId="2" fontId="1" numFmtId="49" xfId="0" applyAlignment="1" applyBorder="1" applyFont="1" applyNumberFormat="1">
      <alignment shrinkToFit="0" vertical="center" wrapText="0"/>
    </xf>
    <xf borderId="35" fillId="0" fontId="3" numFmtId="49" xfId="0" applyAlignment="1" applyBorder="1" applyFont="1" applyNumberFormat="1">
      <alignment horizontal="center" shrinkToFit="0" vertical="center" wrapText="0"/>
    </xf>
    <xf borderId="36" fillId="0" fontId="2" numFmtId="0" xfId="0" applyBorder="1" applyFont="1"/>
    <xf borderId="0" fillId="0" fontId="3" numFmtId="49" xfId="0" applyAlignment="1" applyFont="1" applyNumberFormat="1">
      <alignment horizontal="center" shrinkToFit="0" vertical="center" wrapText="0"/>
    </xf>
    <xf borderId="8" fillId="0" fontId="0" numFmtId="0" xfId="0" applyAlignment="1" applyBorder="1" applyFont="1">
      <alignment horizontal="center" shrinkToFit="0" vertical="center" wrapText="1"/>
    </xf>
    <xf borderId="0" fillId="0" fontId="20" numFmtId="0" xfId="0" applyAlignment="1" applyFont="1">
      <alignment horizontal="center" shrinkToFit="0" vertical="center" wrapText="0"/>
    </xf>
    <xf borderId="0" fillId="0" fontId="0" numFmtId="0" xfId="0" applyAlignment="1" applyFont="1">
      <alignment shrinkToFit="0" vertical="bottom" wrapText="0"/>
    </xf>
    <xf borderId="0" fillId="0" fontId="20" numFmtId="0" xfId="0" applyAlignment="1" applyFont="1">
      <alignment shrinkToFit="0" vertical="bottom" wrapText="0"/>
    </xf>
    <xf borderId="21" fillId="4" fontId="21" numFmtId="164" xfId="0" applyAlignment="1" applyBorder="1" applyFont="1" applyNumberFormat="1">
      <alignment horizontal="center" shrinkToFit="0" vertical="center" wrapText="0"/>
    </xf>
    <xf borderId="21" fillId="4" fontId="21" numFmtId="164" xfId="0" applyAlignment="1" applyBorder="1" applyFont="1" applyNumberFormat="1">
      <alignment horizontal="right" shrinkToFit="0" vertical="bottom" wrapText="0"/>
    </xf>
    <xf borderId="0" fillId="0" fontId="22" numFmtId="0" xfId="0" applyAlignment="1" applyFont="1">
      <alignment horizontal="center" shrinkToFit="0" vertical="center" wrapText="0"/>
    </xf>
    <xf borderId="0" fillId="0" fontId="22" numFmtId="0" xfId="0" applyAlignment="1" applyFont="1">
      <alignment horizontal="center" shrinkToFit="0" vertical="bottom" wrapText="0"/>
    </xf>
    <xf borderId="13" fillId="2" fontId="22" numFmtId="0" xfId="0" applyAlignment="1" applyBorder="1" applyFont="1">
      <alignment horizontal="center" shrinkToFit="0" vertical="center" wrapText="0"/>
    </xf>
    <xf borderId="0" fillId="0" fontId="3" numFmtId="0" xfId="0" applyAlignment="1" applyFont="1">
      <alignment shrinkToFit="0" vertical="center" wrapText="0"/>
    </xf>
    <xf borderId="33" fillId="7" fontId="23" numFmtId="0" xfId="0" applyAlignment="1" applyBorder="1" applyFill="1" applyFont="1">
      <alignment horizontal="center" readingOrder="0" shrinkToFit="0" vertical="center" wrapText="0"/>
    </xf>
    <xf borderId="33" fillId="7" fontId="23" numFmtId="0" xfId="0" applyAlignment="1" applyBorder="1" applyFont="1">
      <alignment horizontal="left" shrinkToFit="0" vertical="bottom" wrapText="1"/>
    </xf>
    <xf borderId="33" fillId="7" fontId="8" numFmtId="0" xfId="0" applyAlignment="1" applyBorder="1" applyFont="1">
      <alignment horizontal="center" shrinkToFit="0" vertical="bottom" wrapText="1"/>
    </xf>
    <xf borderId="33" fillId="7" fontId="24" numFmtId="0" xfId="0" applyAlignment="1" applyBorder="1" applyFont="1">
      <alignment horizontal="center" shrinkToFit="0" vertical="bottom" wrapText="1"/>
    </xf>
    <xf borderId="33" fillId="7" fontId="19" numFmtId="0" xfId="0" applyAlignment="1" applyBorder="1" applyFont="1">
      <alignment horizontal="center" shrinkToFit="0" vertical="bottom" wrapText="0"/>
    </xf>
    <xf borderId="0" fillId="0" fontId="19" numFmtId="0" xfId="0" applyAlignment="1" applyFont="1">
      <alignment horizontal="left" shrinkToFit="0" vertical="bottom" wrapText="0"/>
    </xf>
    <xf borderId="33" fillId="0" fontId="23" numFmtId="0" xfId="0" applyAlignment="1" applyBorder="1" applyFont="1">
      <alignment horizontal="center" shrinkToFit="0" vertical="center" wrapText="0"/>
    </xf>
    <xf borderId="33" fillId="0" fontId="23" numFmtId="0" xfId="0" applyAlignment="1" applyBorder="1" applyFont="1">
      <alignment horizontal="center" shrinkToFit="0" vertical="bottom" wrapText="1"/>
    </xf>
    <xf borderId="33" fillId="0" fontId="23" numFmtId="0" xfId="0" applyAlignment="1" applyBorder="1" applyFont="1">
      <alignment horizontal="center" shrinkToFit="0" vertical="bottom" wrapText="0"/>
    </xf>
    <xf borderId="33" fillId="4" fontId="8" numFmtId="0" xfId="0" applyAlignment="1" applyBorder="1" applyFont="1">
      <alignment horizontal="center" shrinkToFit="0" vertical="center" wrapText="0"/>
    </xf>
    <xf borderId="33" fillId="4" fontId="8" numFmtId="0" xfId="0" applyAlignment="1" applyBorder="1" applyFont="1">
      <alignment horizontal="left" shrinkToFit="0" vertical="center" wrapText="1"/>
    </xf>
    <xf borderId="33" fillId="4" fontId="8" numFmtId="0" xfId="0" applyAlignment="1" applyBorder="1" applyFont="1">
      <alignment horizontal="center" shrinkToFit="0" vertical="center" wrapText="1"/>
    </xf>
    <xf borderId="33" fillId="4" fontId="8" numFmtId="167" xfId="0" applyAlignment="1" applyBorder="1" applyFont="1" applyNumberFormat="1">
      <alignment horizontal="center" readingOrder="0" shrinkToFit="0" vertical="center" wrapText="1"/>
    </xf>
    <xf borderId="33" fillId="4" fontId="8" numFmtId="167" xfId="0" applyAlignment="1" applyBorder="1" applyFont="1" applyNumberFormat="1">
      <alignment horizontal="center" shrinkToFit="0" vertical="center" wrapText="1"/>
    </xf>
    <xf borderId="33" fillId="4" fontId="8" numFmtId="167" xfId="0" applyAlignment="1" applyBorder="1" applyFont="1" applyNumberFormat="1">
      <alignment horizontal="center" shrinkToFit="0" vertical="center" wrapText="0"/>
    </xf>
    <xf borderId="0" fillId="4" fontId="8" numFmtId="0" xfId="0" applyAlignment="1" applyFont="1">
      <alignment horizontal="left" shrinkToFit="0" vertical="center" wrapText="0"/>
    </xf>
    <xf borderId="0" fillId="4" fontId="25" numFmtId="0" xfId="0" applyAlignment="1" applyFont="1">
      <alignment vertical="center"/>
    </xf>
    <xf borderId="33" fillId="4" fontId="8" numFmtId="0" xfId="0" applyAlignment="1" applyBorder="1" applyFont="1">
      <alignment horizontal="center" readingOrder="0" shrinkToFit="0" vertical="center" wrapText="1"/>
    </xf>
    <xf borderId="33" fillId="4" fontId="25" numFmtId="167" xfId="0" applyAlignment="1" applyBorder="1" applyFont="1" applyNumberFormat="1">
      <alignment horizontal="center" readingOrder="0" vertical="center"/>
    </xf>
    <xf borderId="0" fillId="0" fontId="19" numFmtId="0" xfId="0" applyAlignment="1" applyFont="1">
      <alignment horizontal="left" shrinkToFit="0" vertical="center" wrapText="0"/>
    </xf>
    <xf borderId="0" fillId="0" fontId="19" numFmtId="0" xfId="0" applyAlignment="1" applyFont="1">
      <alignment horizontal="center" shrinkToFit="0" vertical="bottom" wrapText="0"/>
    </xf>
    <xf borderId="33" fillId="0" fontId="8" numFmtId="0" xfId="0" applyAlignment="1" applyBorder="1" applyFont="1">
      <alignment horizontal="center" shrinkToFit="0" vertical="bottom" wrapText="0"/>
    </xf>
    <xf borderId="33" fillId="0" fontId="19" numFmtId="167" xfId="0" applyAlignment="1" applyBorder="1" applyFont="1" applyNumberFormat="1">
      <alignment horizontal="center" shrinkToFit="0" vertical="bottom" wrapText="0"/>
    </xf>
    <xf borderId="33" fillId="7" fontId="23" numFmtId="0" xfId="0" applyAlignment="1" applyBorder="1" applyFont="1">
      <alignment horizontal="left" readingOrder="0" shrinkToFit="0" vertical="center" wrapText="1"/>
    </xf>
    <xf borderId="33" fillId="7" fontId="8" numFmtId="0" xfId="0" applyAlignment="1" applyBorder="1" applyFont="1">
      <alignment horizontal="center" readingOrder="0" shrinkToFit="0" vertical="center" wrapText="1"/>
    </xf>
    <xf borderId="33" fillId="7" fontId="24" numFmtId="0" xfId="0" applyAlignment="1" applyBorder="1" applyFont="1">
      <alignment horizontal="center" shrinkToFit="0" vertical="center" wrapText="1"/>
    </xf>
    <xf borderId="33" fillId="7" fontId="19" numFmtId="0" xfId="0" applyAlignment="1" applyBorder="1" applyFont="1">
      <alignment horizontal="center" shrinkToFit="0" vertical="center" wrapText="0"/>
    </xf>
    <xf borderId="33" fillId="0" fontId="23" numFmtId="0" xfId="0" applyAlignment="1" applyBorder="1" applyFont="1">
      <alignment horizontal="center" readingOrder="0" shrinkToFit="0" vertical="bottom" wrapText="1"/>
    </xf>
    <xf borderId="33" fillId="0" fontId="26" numFmtId="0" xfId="0" applyAlignment="1" applyBorder="1" applyFont="1">
      <alignment horizontal="center" readingOrder="0" shrinkToFit="0" vertical="center" wrapText="0"/>
    </xf>
    <xf borderId="33" fillId="0" fontId="8" numFmtId="0" xfId="0" applyAlignment="1" applyBorder="1" applyFont="1">
      <alignment horizontal="left" readingOrder="0" shrinkToFit="0" vertical="center" wrapText="1"/>
    </xf>
    <xf borderId="33" fillId="0" fontId="8" numFmtId="0" xfId="0" applyAlignment="1" applyBorder="1" applyFont="1">
      <alignment horizontal="center" readingOrder="0" shrinkToFit="0" vertical="center" wrapText="1"/>
    </xf>
    <xf borderId="33" fillId="0" fontId="8" numFmtId="0" xfId="0" applyAlignment="1" applyBorder="1" applyFont="1">
      <alignment horizontal="center" shrinkToFit="0" vertical="center" wrapText="1"/>
    </xf>
    <xf borderId="33" fillId="0" fontId="8" numFmtId="167" xfId="0" applyAlignment="1" applyBorder="1" applyFont="1" applyNumberFormat="1">
      <alignment horizontal="center" readingOrder="0" shrinkToFit="0" vertical="center" wrapText="1"/>
    </xf>
    <xf borderId="33" fillId="0" fontId="8" numFmtId="167" xfId="0" applyAlignment="1" applyBorder="1" applyFont="1" applyNumberFormat="1">
      <alignment horizontal="center" shrinkToFit="0" vertical="center" wrapText="1"/>
    </xf>
    <xf borderId="33" fillId="0" fontId="8" numFmtId="167" xfId="0" applyAlignment="1" applyBorder="1" applyFont="1" applyNumberFormat="1">
      <alignment horizontal="center" shrinkToFit="0" vertical="center" wrapText="0"/>
    </xf>
    <xf borderId="33" fillId="0" fontId="8" numFmtId="0" xfId="0" applyAlignment="1" applyBorder="1" applyFont="1">
      <alignment horizontal="left" shrinkToFit="0" vertical="center" wrapText="1"/>
    </xf>
    <xf borderId="33" fillId="0" fontId="26" numFmtId="0" xfId="0" applyAlignment="1" applyBorder="1" applyFont="1">
      <alignment horizontal="center" shrinkToFit="0" vertical="center" wrapText="0"/>
    </xf>
    <xf borderId="33" fillId="0" fontId="8" numFmtId="0" xfId="0" applyAlignment="1" applyBorder="1" applyFont="1">
      <alignment horizontal="left" shrinkToFit="0" vertical="bottom" wrapText="1"/>
    </xf>
    <xf borderId="33" fillId="0" fontId="8" numFmtId="0" xfId="0" applyAlignment="1" applyBorder="1" applyFont="1">
      <alignment horizontal="center" shrinkToFit="0" vertical="bottom" wrapText="1"/>
    </xf>
    <xf borderId="33" fillId="0" fontId="8" numFmtId="0" xfId="0" applyAlignment="1" applyBorder="1" applyFont="1">
      <alignment horizontal="center" readingOrder="0" shrinkToFit="0" vertical="bottom" wrapText="1"/>
    </xf>
    <xf borderId="33" fillId="0" fontId="8" numFmtId="167" xfId="0" applyAlignment="1" applyBorder="1" applyFont="1" applyNumberFormat="1">
      <alignment horizontal="center" shrinkToFit="0" vertical="bottom" wrapText="1"/>
    </xf>
    <xf borderId="33" fillId="0" fontId="8" numFmtId="167" xfId="0" applyAlignment="1" applyBorder="1" applyFont="1" applyNumberFormat="1">
      <alignment horizontal="center" readingOrder="0" shrinkToFit="0" vertical="bottom" wrapText="1"/>
    </xf>
    <xf borderId="33" fillId="4" fontId="26" numFmtId="0" xfId="0" applyAlignment="1" applyBorder="1" applyFont="1">
      <alignment horizontal="center" readingOrder="0" shrinkToFit="0" vertical="center" wrapText="0"/>
    </xf>
    <xf borderId="33" fillId="4" fontId="8" numFmtId="0" xfId="0" applyAlignment="1" applyBorder="1" applyFont="1">
      <alignment horizontal="left" readingOrder="0" shrinkToFit="0" vertical="center" wrapText="1"/>
    </xf>
    <xf borderId="33" fillId="4" fontId="26" numFmtId="0" xfId="0" applyAlignment="1" applyBorder="1" applyFont="1">
      <alignment horizontal="center" readingOrder="0" shrinkToFit="0" vertical="center" wrapText="0"/>
    </xf>
    <xf borderId="33" fillId="4" fontId="8" numFmtId="0" xfId="0" applyAlignment="1" applyBorder="1" applyFont="1">
      <alignment horizontal="left" readingOrder="0" shrinkToFit="0" vertical="bottom" wrapText="1"/>
    </xf>
    <xf borderId="33" fillId="4" fontId="8" numFmtId="0" xfId="0" applyAlignment="1" applyBorder="1" applyFont="1">
      <alignment horizontal="center" readingOrder="0" shrinkToFit="0" vertical="bottom" wrapText="1"/>
    </xf>
    <xf borderId="33" fillId="4" fontId="8" numFmtId="167" xfId="0" applyAlignment="1" applyBorder="1" applyFont="1" applyNumberFormat="1">
      <alignment horizontal="center" readingOrder="0" shrinkToFit="0" vertical="bottom" wrapText="1"/>
    </xf>
    <xf borderId="33" fillId="7" fontId="23" numFmtId="0" xfId="0" applyAlignment="1" applyBorder="1" applyFont="1">
      <alignment horizontal="center" readingOrder="0" vertical="center"/>
    </xf>
    <xf borderId="33" fillId="7" fontId="23" numFmtId="0" xfId="0" applyAlignment="1" applyBorder="1" applyFont="1">
      <alignment shrinkToFit="0" vertical="bottom" wrapText="1"/>
    </xf>
    <xf borderId="33" fillId="7" fontId="8" numFmtId="0" xfId="0" applyAlignment="1" applyBorder="1" applyFont="1">
      <alignment horizontal="center" shrinkToFit="0" vertical="bottom" wrapText="1"/>
    </xf>
    <xf borderId="33" fillId="7" fontId="15" numFmtId="0" xfId="0" applyAlignment="1" applyBorder="1" applyFont="1">
      <alignment vertical="bottom"/>
    </xf>
    <xf borderId="33" fillId="0" fontId="23" numFmtId="0" xfId="0" applyAlignment="1" applyBorder="1" applyFont="1">
      <alignment horizontal="center" vertical="bottom"/>
    </xf>
    <xf borderId="33" fillId="0" fontId="23" numFmtId="0" xfId="0" applyAlignment="1" applyBorder="1" applyFont="1">
      <alignment horizontal="center" shrinkToFit="0" vertical="bottom" wrapText="1"/>
    </xf>
    <xf borderId="33" fillId="0" fontId="26" numFmtId="0" xfId="0" applyAlignment="1" applyBorder="1" applyFont="1">
      <alignment horizontal="center" vertical="bottom"/>
    </xf>
    <xf borderId="33" fillId="0" fontId="8" numFmtId="0" xfId="0" applyAlignment="1" applyBorder="1" applyFont="1">
      <alignment shrinkToFit="0" vertical="bottom" wrapText="1"/>
    </xf>
    <xf borderId="33" fillId="0" fontId="8" numFmtId="0" xfId="0" applyAlignment="1" applyBorder="1" applyFont="1">
      <alignment horizontal="center" shrinkToFit="0" vertical="bottom" wrapText="1"/>
    </xf>
    <xf borderId="33" fillId="0" fontId="8" numFmtId="167" xfId="0" applyAlignment="1" applyBorder="1" applyFont="1" applyNumberFormat="1">
      <alignment horizontal="center" vertical="bottom"/>
    </xf>
    <xf borderId="33" fillId="0" fontId="8" numFmtId="0" xfId="0" applyAlignment="1" applyBorder="1" applyFont="1">
      <alignment horizontal="center" vertical="bottom"/>
    </xf>
    <xf borderId="0" fillId="0" fontId="15" numFmtId="0" xfId="0" applyAlignment="1" applyFont="1">
      <alignment vertical="bottom"/>
    </xf>
    <xf borderId="33" fillId="0" fontId="15" numFmtId="0" xfId="0" applyAlignment="1" applyBorder="1" applyFont="1">
      <alignment vertical="bottom"/>
    </xf>
    <xf borderId="33" fillId="0" fontId="15" numFmtId="0" xfId="0" applyAlignment="1" applyBorder="1" applyFont="1">
      <alignment horizontal="right" readingOrder="0" vertical="bottom"/>
    </xf>
    <xf borderId="33" fillId="0" fontId="23" numFmtId="167" xfId="0" applyAlignment="1" applyBorder="1" applyFont="1" applyNumberFormat="1">
      <alignment horizontal="center" vertical="bottom"/>
    </xf>
    <xf borderId="33" fillId="7" fontId="23" numFmtId="0" xfId="0" applyAlignment="1" applyBorder="1" applyFont="1">
      <alignment readingOrder="0" shrinkToFit="0" vertical="bottom" wrapText="1"/>
    </xf>
    <xf borderId="33" fillId="7" fontId="8" numFmtId="0" xfId="0" applyAlignment="1" applyBorder="1" applyFont="1">
      <alignment horizontal="center" readingOrder="0" shrinkToFit="0" vertical="bottom" wrapText="1"/>
    </xf>
    <xf borderId="33" fillId="0" fontId="26" numFmtId="0" xfId="0" applyAlignment="1" applyBorder="1" applyFont="1">
      <alignment horizontal="center" readingOrder="0" vertical="bottom"/>
    </xf>
    <xf borderId="33" fillId="0" fontId="8" numFmtId="0" xfId="0" applyAlignment="1" applyBorder="1" applyFont="1">
      <alignment readingOrder="0" shrinkToFit="0" vertical="bottom" wrapText="1"/>
    </xf>
    <xf borderId="0" fillId="4" fontId="23" numFmtId="0" xfId="0" applyAlignment="1" applyFont="1">
      <alignment horizontal="center" readingOrder="0" vertical="center"/>
    </xf>
    <xf borderId="0" fillId="4" fontId="23" numFmtId="0" xfId="0" applyAlignment="1" applyFont="1">
      <alignment readingOrder="0" shrinkToFit="0" vertical="bottom" wrapText="1"/>
    </xf>
    <xf borderId="0" fillId="4" fontId="8" numFmtId="0" xfId="0" applyAlignment="1" applyFont="1">
      <alignment horizontal="center" readingOrder="0" shrinkToFit="0" vertical="bottom" wrapText="1"/>
    </xf>
    <xf borderId="0" fillId="4" fontId="15" numFmtId="0" xfId="0" applyAlignment="1" applyFont="1">
      <alignment vertical="bottom"/>
    </xf>
    <xf borderId="33" fillId="4" fontId="15" numFmtId="0" xfId="0" applyAlignment="1" applyBorder="1" applyFont="1">
      <alignment vertical="bottom"/>
    </xf>
    <xf borderId="33" fillId="0" fontId="26" numFmtId="0" xfId="0" applyAlignment="1" applyBorder="1" applyFont="1">
      <alignment horizontal="center" readingOrder="0" vertical="bottom"/>
    </xf>
    <xf borderId="33" fillId="0" fontId="8" numFmtId="0" xfId="0" applyAlignment="1" applyBorder="1" applyFont="1">
      <alignment readingOrder="0" shrinkToFit="0" vertical="bottom" wrapText="1"/>
    </xf>
    <xf borderId="33" fillId="0" fontId="8" numFmtId="0" xfId="0" applyAlignment="1" applyBorder="1" applyFont="1">
      <alignment horizontal="center" readingOrder="0" shrinkToFit="0" vertical="bottom" wrapText="1"/>
    </xf>
    <xf borderId="33" fillId="0" fontId="8" numFmtId="2" xfId="0" applyAlignment="1" applyBorder="1" applyFont="1" applyNumberFormat="1">
      <alignment horizontal="center" readingOrder="0" shrinkToFit="0" vertical="bottom" wrapText="1"/>
    </xf>
    <xf borderId="0" fillId="0" fontId="27" numFmtId="0" xfId="0" applyAlignment="1" applyFont="1">
      <alignment horizontal="left" readingOrder="0" shrinkToFit="0" vertical="bottom" wrapText="0"/>
    </xf>
    <xf borderId="0" fillId="0" fontId="8" numFmtId="167" xfId="0" applyAlignment="1" applyFont="1" applyNumberFormat="1">
      <alignment horizontal="center" readingOrder="0" shrinkToFit="0" vertical="bottom" wrapText="1"/>
    </xf>
    <xf borderId="0" fillId="0" fontId="15" numFmtId="0" xfId="0" applyAlignment="1" applyFont="1">
      <alignment readingOrder="0" vertical="center"/>
    </xf>
    <xf borderId="0" fillId="2" fontId="15" numFmtId="0" xfId="0" applyAlignment="1" applyFont="1">
      <alignment vertical="center"/>
    </xf>
    <xf borderId="0" fillId="2" fontId="15" numFmtId="0" xfId="0" applyFont="1"/>
    <xf borderId="1" fillId="2" fontId="10" numFmtId="49" xfId="0" applyAlignment="1" applyBorder="1" applyFont="1" applyNumberFormat="1">
      <alignment horizontal="center" readingOrder="0" shrinkToFit="0" vertical="bottom" wrapText="0"/>
    </xf>
    <xf borderId="0" fillId="0" fontId="3" numFmtId="49" xfId="0" applyAlignment="1" applyFont="1" applyNumberFormat="1">
      <alignment horizontal="center" shrinkToFit="0" vertical="bottom" wrapText="0"/>
    </xf>
    <xf borderId="0" fillId="0" fontId="28" numFmtId="0" xfId="0" applyAlignment="1" applyFont="1">
      <alignment horizontal="center" shrinkToFit="0" vertical="center" wrapText="1"/>
    </xf>
    <xf borderId="0" fillId="0" fontId="0" numFmtId="0" xfId="0" applyAlignment="1" applyFont="1">
      <alignment horizontal="center" shrinkToFit="0" vertical="center" wrapText="1"/>
    </xf>
    <xf borderId="37" fillId="0" fontId="0" numFmtId="0" xfId="0" applyAlignment="1" applyBorder="1" applyFont="1">
      <alignment horizontal="center" shrinkToFit="0" vertical="center" wrapText="1"/>
    </xf>
    <xf borderId="0" fillId="0" fontId="4" numFmtId="0" xfId="0" applyAlignment="1" applyFont="1">
      <alignment horizontal="center" shrinkToFit="0" vertical="center" wrapText="1"/>
    </xf>
    <xf borderId="38" fillId="0" fontId="2" numFmtId="0" xfId="0" applyBorder="1" applyFont="1"/>
    <xf borderId="0" fillId="0" fontId="1" numFmtId="0" xfId="0" applyAlignment="1" applyFont="1">
      <alignment horizontal="center" shrinkToFit="0" vertical="center" wrapText="1"/>
    </xf>
    <xf borderId="0" fillId="4" fontId="1" numFmtId="0" xfId="0" applyAlignment="1" applyFont="1">
      <alignment horizontal="center" shrinkToFit="0" vertical="center" wrapText="1"/>
    </xf>
    <xf borderId="0" fillId="0" fontId="8" numFmtId="0" xfId="0" applyAlignment="1" applyFont="1">
      <alignment horizontal="center" shrinkToFit="0" vertical="center" wrapText="1"/>
    </xf>
    <xf borderId="39" fillId="0" fontId="2" numFmtId="0" xfId="0" applyBorder="1" applyFont="1"/>
    <xf borderId="40" fillId="2" fontId="29" numFmtId="0" xfId="0" applyAlignment="1" applyBorder="1" applyFont="1">
      <alignment horizontal="center" shrinkToFit="0" vertical="top" wrapText="1"/>
    </xf>
    <xf borderId="41" fillId="0" fontId="2" numFmtId="0" xfId="0" applyBorder="1" applyFont="1"/>
    <xf borderId="42" fillId="0" fontId="2" numFmtId="0" xfId="0" applyBorder="1" applyFont="1"/>
    <xf borderId="33" fillId="0" fontId="30" numFmtId="0" xfId="0" applyAlignment="1" applyBorder="1" applyFont="1">
      <alignment horizontal="left" shrinkToFit="0" vertical="bottom" wrapText="1"/>
    </xf>
    <xf borderId="13" fillId="0" fontId="0" numFmtId="0" xfId="0" applyAlignment="1" applyBorder="1" applyFont="1">
      <alignment horizontal="center" shrinkToFit="0" vertical="center" wrapText="1"/>
    </xf>
    <xf borderId="33" fillId="0" fontId="3" numFmtId="0" xfId="0" applyAlignment="1" applyBorder="1" applyFont="1">
      <alignment horizontal="left" readingOrder="0" shrinkToFit="0" vertical="bottom" wrapText="1"/>
    </xf>
    <xf borderId="33" fillId="0" fontId="3" numFmtId="0" xfId="0" applyAlignment="1" applyBorder="1" applyFont="1">
      <alignment readingOrder="0" shrinkToFit="0" vertical="bottom" wrapText="1"/>
    </xf>
    <xf borderId="33" fillId="0" fontId="3" numFmtId="0" xfId="0" applyAlignment="1" applyBorder="1" applyFont="1">
      <alignment horizontal="left" shrinkToFit="0" vertical="top" wrapText="1"/>
    </xf>
    <xf borderId="33" fillId="0" fontId="3" numFmtId="0" xfId="0" applyAlignment="1" applyBorder="1" applyFont="1">
      <alignment horizontal="center" shrinkToFit="0" vertical="top" wrapText="1"/>
    </xf>
    <xf borderId="0" fillId="0" fontId="17" numFmtId="0" xfId="0" applyFont="1"/>
    <xf borderId="33" fillId="0" fontId="31" numFmtId="49" xfId="0" applyAlignment="1" applyBorder="1" applyFont="1" applyNumberFormat="1">
      <alignment horizontal="center" shrinkToFit="0" vertical="center" wrapText="1"/>
    </xf>
    <xf borderId="33" fillId="0" fontId="3" numFmtId="0" xfId="0" applyAlignment="1" applyBorder="1" applyFont="1">
      <alignment horizontal="left" shrinkToFit="0" vertical="center" wrapText="1"/>
    </xf>
    <xf borderId="33" fillId="0" fontId="3" numFmtId="168" xfId="0" applyAlignment="1" applyBorder="1" applyFont="1" applyNumberFormat="1">
      <alignment horizontal="center" shrinkToFit="0" vertical="center" wrapText="1"/>
    </xf>
    <xf borderId="33" fillId="0" fontId="3" numFmtId="10" xfId="0" applyAlignment="1" applyBorder="1" applyFont="1" applyNumberFormat="1">
      <alignment horizontal="center" shrinkToFit="0" vertical="center" wrapText="1"/>
    </xf>
    <xf borderId="33" fillId="0" fontId="31" numFmtId="10" xfId="0" applyAlignment="1" applyBorder="1" applyFont="1" applyNumberFormat="1">
      <alignment horizontal="center" readingOrder="0" shrinkToFit="0" vertical="center" wrapText="1"/>
    </xf>
    <xf borderId="33" fillId="0" fontId="31" numFmtId="10" xfId="0" applyAlignment="1" applyBorder="1" applyFont="1" applyNumberFormat="1">
      <alignment horizontal="center" shrinkToFit="0" vertical="center" wrapText="1"/>
    </xf>
    <xf borderId="0" fillId="0" fontId="3" numFmtId="9" xfId="0" applyAlignment="1" applyFont="1" applyNumberFormat="1">
      <alignment horizontal="right" shrinkToFit="0" vertical="center" wrapText="1"/>
    </xf>
    <xf borderId="0" fillId="4" fontId="32" numFmtId="10" xfId="0" applyAlignment="1" applyFont="1" applyNumberFormat="1">
      <alignment horizontal="right" shrinkToFit="0" vertical="center" wrapText="1"/>
    </xf>
    <xf borderId="33" fillId="0" fontId="31" numFmtId="49" xfId="0" applyAlignment="1" applyBorder="1" applyFont="1" applyNumberFormat="1">
      <alignment horizontal="center" readingOrder="0" shrinkToFit="0" vertical="center" wrapText="1"/>
    </xf>
    <xf borderId="33" fillId="0" fontId="31" numFmtId="9" xfId="0" applyAlignment="1" applyBorder="1" applyFont="1" applyNumberFormat="1">
      <alignment horizontal="center" readingOrder="0" shrinkToFit="0" vertical="center" wrapText="1"/>
    </xf>
    <xf borderId="0" fillId="4" fontId="32" numFmtId="9" xfId="0" applyAlignment="1" applyFont="1" applyNumberFormat="1">
      <alignment horizontal="right" shrinkToFit="0" vertical="center" wrapText="1"/>
    </xf>
    <xf borderId="33" fillId="0" fontId="31" numFmtId="9" xfId="0" applyAlignment="1" applyBorder="1" applyFont="1" applyNumberFormat="1">
      <alignment horizontal="center" shrinkToFit="0" vertical="center" wrapText="1"/>
    </xf>
    <xf borderId="33" fillId="0" fontId="3" numFmtId="164" xfId="0" applyAlignment="1" applyBorder="1" applyFont="1" applyNumberFormat="1">
      <alignment horizontal="left" shrinkToFit="0" vertical="center" wrapText="1"/>
    </xf>
    <xf borderId="33" fillId="0" fontId="3" numFmtId="49" xfId="0" applyAlignment="1" applyBorder="1" applyFont="1" applyNumberFormat="1">
      <alignment horizontal="center" shrinkToFit="1" vertical="center" wrapText="0"/>
    </xf>
    <xf borderId="33" fillId="0" fontId="3" numFmtId="0" xfId="0" applyAlignment="1" applyBorder="1" applyFont="1">
      <alignment shrinkToFit="0" vertical="bottom" wrapText="1"/>
    </xf>
    <xf borderId="33" fillId="0" fontId="3" numFmtId="168" xfId="0" applyAlignment="1" applyBorder="1" applyFont="1" applyNumberFormat="1">
      <alignment shrinkToFit="0" vertical="bottom" wrapText="0"/>
    </xf>
    <xf borderId="33" fillId="0" fontId="3" numFmtId="10" xfId="0" applyAlignment="1" applyBorder="1" applyFont="1" applyNumberFormat="1">
      <alignment horizontal="right" shrinkToFit="1" vertical="top" wrapText="0"/>
    </xf>
    <xf borderId="33" fillId="0" fontId="3" numFmtId="9" xfId="0" applyAlignment="1" applyBorder="1" applyFont="1" applyNumberFormat="1">
      <alignment horizontal="right" shrinkToFit="1" vertical="center" wrapText="0"/>
    </xf>
    <xf borderId="33" fillId="0" fontId="3" numFmtId="168" xfId="0" applyAlignment="1" applyBorder="1" applyFont="1" applyNumberFormat="1">
      <alignment horizontal="right" shrinkToFit="1" vertical="center" wrapText="0"/>
    </xf>
    <xf borderId="33" fillId="0" fontId="3" numFmtId="10" xfId="0" applyAlignment="1" applyBorder="1" applyFont="1" applyNumberFormat="1">
      <alignment horizontal="right" shrinkToFit="0" vertical="center" wrapText="1"/>
    </xf>
    <xf borderId="33" fillId="0" fontId="3" numFmtId="168" xfId="0" applyAlignment="1" applyBorder="1" applyFont="1" applyNumberFormat="1">
      <alignment horizontal="right" shrinkToFit="0" vertical="center" wrapText="1"/>
    </xf>
    <xf borderId="33" fillId="0" fontId="3" numFmtId="10" xfId="0" applyAlignment="1" applyBorder="1" applyFont="1" applyNumberFormat="1">
      <alignment shrinkToFit="0" vertical="bottom" wrapText="1"/>
    </xf>
    <xf borderId="0" fillId="0" fontId="3" numFmtId="0" xfId="0" applyAlignment="1" applyFont="1">
      <alignment horizontal="right" shrinkToFit="0" vertical="center" wrapText="1"/>
    </xf>
    <xf borderId="0" fillId="4" fontId="32" numFmtId="0" xfId="0" applyAlignment="1" applyFont="1">
      <alignment horizontal="right" shrinkToFit="0" vertical="center" wrapText="1"/>
    </xf>
    <xf borderId="33" fillId="0" fontId="3" numFmtId="49" xfId="0" applyAlignment="1" applyBorder="1" applyFont="1" applyNumberFormat="1">
      <alignment horizontal="center" shrinkToFit="1" vertical="center" wrapText="0"/>
    </xf>
    <xf borderId="33" fillId="0" fontId="3" numFmtId="0" xfId="0" applyAlignment="1" applyBorder="1" applyFont="1">
      <alignment shrinkToFit="0" vertical="bottom" wrapText="1"/>
    </xf>
    <xf borderId="33" fillId="0" fontId="3" numFmtId="168" xfId="0" applyAlignment="1" applyBorder="1" applyFont="1" applyNumberFormat="1">
      <alignment shrinkToFit="0" vertical="bottom" wrapText="0"/>
    </xf>
    <xf borderId="33" fillId="0" fontId="3" numFmtId="9" xfId="0" applyAlignment="1" applyBorder="1" applyFont="1" applyNumberFormat="1">
      <alignment horizontal="right" shrinkToFit="1" vertical="top" wrapText="0"/>
    </xf>
    <xf borderId="33" fillId="0" fontId="3" numFmtId="9" xfId="0" applyAlignment="1" applyBorder="1" applyFont="1" applyNumberFormat="1">
      <alignment horizontal="right" shrinkToFit="1" vertical="center" wrapText="0"/>
    </xf>
    <xf borderId="33" fillId="0" fontId="3" numFmtId="168" xfId="0" applyAlignment="1" applyBorder="1" applyFont="1" applyNumberFormat="1">
      <alignment horizontal="right" shrinkToFit="1" vertical="center" wrapText="0"/>
    </xf>
    <xf borderId="33" fillId="0" fontId="3" numFmtId="9" xfId="0" applyAlignment="1" applyBorder="1" applyFont="1" applyNumberFormat="1">
      <alignment horizontal="right" shrinkToFit="0" vertical="center" wrapText="1"/>
    </xf>
    <xf borderId="33" fillId="0" fontId="3" numFmtId="168" xfId="0" applyAlignment="1" applyBorder="1" applyFont="1" applyNumberFormat="1">
      <alignment horizontal="right" shrinkToFit="0" vertical="center" wrapText="1"/>
    </xf>
    <xf borderId="33" fillId="0" fontId="3" numFmtId="10" xfId="0" applyAlignment="1" applyBorder="1" applyFont="1" applyNumberFormat="1">
      <alignment shrinkToFit="0" vertical="bottom" wrapText="1"/>
    </xf>
    <xf borderId="33" fillId="0" fontId="3" numFmtId="9" xfId="0" applyAlignment="1" applyBorder="1" applyFont="1" applyNumberFormat="1">
      <alignment shrinkToFit="0" vertical="bottom" wrapText="1"/>
    </xf>
    <xf borderId="33" fillId="0" fontId="3" numFmtId="0" xfId="0" applyAlignment="1" applyBorder="1" applyFont="1">
      <alignment horizontal="left" shrinkToFit="0" vertical="bottom" wrapText="1"/>
    </xf>
    <xf borderId="33" fillId="0" fontId="11" numFmtId="0" xfId="0" applyAlignment="1" applyBorder="1" applyFont="1">
      <alignment horizontal="right" shrinkToFit="0" vertical="top" wrapText="1"/>
    </xf>
    <xf borderId="33" fillId="0" fontId="11" numFmtId="0" xfId="0" applyAlignment="1" applyBorder="1" applyFont="1">
      <alignment horizontal="left" shrinkToFit="0" vertical="bottom" wrapText="1"/>
    </xf>
    <xf borderId="33" fillId="0" fontId="11" numFmtId="9" xfId="0" applyAlignment="1" applyBorder="1" applyFont="1" applyNumberFormat="1">
      <alignment horizontal="right" shrinkToFit="1" vertical="center" wrapText="0"/>
    </xf>
    <xf borderId="33" fillId="0" fontId="11" numFmtId="168" xfId="0" applyAlignment="1" applyBorder="1" applyFont="1" applyNumberFormat="1">
      <alignment horizontal="right" shrinkToFit="1" vertical="top" wrapText="0"/>
    </xf>
    <xf borderId="33" fillId="0" fontId="11" numFmtId="9" xfId="0" applyAlignment="1" applyBorder="1" applyFont="1" applyNumberFormat="1">
      <alignment horizontal="right" shrinkToFit="0" vertical="bottom" wrapText="1"/>
    </xf>
    <xf borderId="33" fillId="0" fontId="11" numFmtId="168" xfId="0" applyAlignment="1" applyBorder="1" applyFont="1" applyNumberFormat="1">
      <alignment horizontal="left" shrinkToFit="0" vertical="bottom" wrapText="1"/>
    </xf>
    <xf borderId="33" fillId="0" fontId="11" numFmtId="9" xfId="0" applyAlignment="1" applyBorder="1" applyFont="1" applyNumberFormat="1">
      <alignment horizontal="left" shrinkToFit="0" vertical="bottom" wrapText="1"/>
    </xf>
    <xf borderId="33" fillId="8" fontId="11" numFmtId="10" xfId="0" applyAlignment="1" applyBorder="1" applyFill="1" applyFont="1" applyNumberFormat="1">
      <alignment horizontal="right" shrinkToFit="1" vertical="center" wrapText="0"/>
    </xf>
    <xf borderId="33" fillId="8" fontId="11" numFmtId="10" xfId="0" applyAlignment="1" applyBorder="1" applyFont="1" applyNumberFormat="1">
      <alignment horizontal="right" shrinkToFit="1" vertical="top" wrapText="0"/>
    </xf>
    <xf borderId="33" fillId="8" fontId="11" numFmtId="10" xfId="0" applyAlignment="1" applyBorder="1" applyFont="1" applyNumberFormat="1">
      <alignment horizontal="right" shrinkToFit="0" vertical="bottom" wrapText="1"/>
    </xf>
    <xf borderId="33" fillId="8" fontId="11" numFmtId="10" xfId="0" applyAlignment="1" applyBorder="1" applyFont="1" applyNumberFormat="1">
      <alignment horizontal="right" shrinkToFit="1" vertical="bottom" wrapText="0"/>
    </xf>
    <xf borderId="0" fillId="0" fontId="15" numFmtId="0" xfId="0" applyAlignment="1" applyFont="1">
      <alignment readingOrder="0"/>
    </xf>
    <xf borderId="1" fillId="2" fontId="22" numFmtId="0" xfId="0" applyAlignment="1" applyBorder="1" applyFont="1">
      <alignment horizontal="center" shrinkToFit="0" vertical="center" wrapText="0"/>
    </xf>
    <xf borderId="0" fillId="0" fontId="33" numFmtId="0" xfId="0" applyAlignment="1" applyFont="1">
      <alignment shrinkToFit="0" vertical="bottom" wrapText="0"/>
    </xf>
    <xf borderId="10" fillId="0" fontId="1" numFmtId="0" xfId="0" applyAlignment="1" applyBorder="1" applyFont="1">
      <alignment horizontal="center" readingOrder="0" shrinkToFit="0" vertical="center" wrapText="1"/>
    </xf>
    <xf borderId="43" fillId="2" fontId="22" numFmtId="0" xfId="0" applyAlignment="1" applyBorder="1" applyFont="1">
      <alignment horizontal="center" shrinkToFit="0" vertical="bottom" wrapText="0"/>
    </xf>
    <xf borderId="34" fillId="0" fontId="2" numFmtId="0" xfId="0" applyBorder="1" applyFont="1"/>
    <xf borderId="13" fillId="0" fontId="23" numFmtId="0" xfId="0" applyAlignment="1" applyBorder="1" applyFont="1">
      <alignment horizontal="center" shrinkToFit="0" vertical="bottom" wrapText="0"/>
    </xf>
    <xf borderId="29" fillId="0" fontId="23" numFmtId="0" xfId="0" applyAlignment="1" applyBorder="1" applyFont="1">
      <alignment horizontal="center" shrinkToFit="0" vertical="bottom" wrapText="0"/>
    </xf>
    <xf borderId="35" fillId="0" fontId="23" numFmtId="0" xfId="0" applyAlignment="1" applyBorder="1" applyFont="1">
      <alignment horizontal="center" shrinkToFit="0" vertical="bottom" wrapText="0"/>
    </xf>
    <xf borderId="29" fillId="0" fontId="23" numFmtId="0" xfId="0" applyAlignment="1" applyBorder="1" applyFont="1">
      <alignment horizontal="center" shrinkToFit="0" vertical="bottom" wrapText="1"/>
    </xf>
    <xf borderId="43" fillId="0" fontId="2" numFmtId="0" xfId="0" applyBorder="1" applyFont="1"/>
    <xf borderId="33" fillId="0" fontId="19" numFmtId="0" xfId="0" applyAlignment="1" applyBorder="1" applyFont="1">
      <alignment horizontal="center" shrinkToFit="0" vertical="bottom" wrapText="0"/>
    </xf>
    <xf borderId="13" fillId="0" fontId="8" numFmtId="0" xfId="0" applyAlignment="1" applyBorder="1" applyFont="1">
      <alignment horizontal="left" shrinkToFit="0" vertical="bottom" wrapText="0"/>
    </xf>
    <xf borderId="33" fillId="0" fontId="19" numFmtId="0" xfId="0" applyAlignment="1" applyBorder="1" applyFont="1">
      <alignment horizontal="left" shrinkToFit="0" vertical="bottom" wrapText="0"/>
    </xf>
    <xf borderId="33" fillId="0" fontId="19" numFmtId="10" xfId="0" applyAlignment="1" applyBorder="1" applyFont="1" applyNumberFormat="1">
      <alignment horizontal="center" shrinkToFit="0" vertical="bottom" wrapText="0"/>
    </xf>
    <xf borderId="33" fillId="0" fontId="8" numFmtId="10" xfId="0" applyAlignment="1" applyBorder="1" applyFont="1" applyNumberFormat="1">
      <alignment horizontal="center" shrinkToFit="0" vertical="bottom" wrapText="0"/>
    </xf>
    <xf borderId="35" fillId="0" fontId="8" numFmtId="0" xfId="0" applyAlignment="1" applyBorder="1" applyFont="1">
      <alignment horizontal="left" shrinkToFit="0" vertical="top" wrapText="0"/>
    </xf>
    <xf borderId="33" fillId="0" fontId="19" numFmtId="169" xfId="0" applyAlignment="1" applyBorder="1" applyFont="1" applyNumberFormat="1">
      <alignment horizontal="right" shrinkToFit="0" vertical="bottom" wrapText="0"/>
    </xf>
    <xf borderId="44" fillId="0" fontId="2" numFmtId="0" xfId="0" applyBorder="1" applyFont="1"/>
    <xf borderId="45" fillId="0" fontId="2" numFmtId="0" xfId="0" applyBorder="1" applyFont="1"/>
    <xf borderId="13" fillId="0" fontId="1" numFmtId="0" xfId="0" applyAlignment="1" applyBorder="1" applyFont="1">
      <alignment shrinkToFit="0" vertical="bottom" wrapText="0"/>
    </xf>
    <xf borderId="13" fillId="0" fontId="23" numFmtId="0" xfId="0" applyAlignment="1" applyBorder="1" applyFont="1">
      <alignment horizontal="left" shrinkToFit="0" vertical="bottom" wrapText="0"/>
    </xf>
    <xf borderId="13" fillId="0" fontId="19" numFmtId="0" xfId="0" applyAlignment="1" applyBorder="1" applyFont="1">
      <alignment horizontal="center" shrinkToFit="0" vertical="bottom" wrapText="0"/>
    </xf>
    <xf borderId="33" fillId="0" fontId="8" numFmtId="0" xfId="0" applyAlignment="1" applyBorder="1" applyFont="1">
      <alignment horizontal="left" shrinkToFit="0" vertical="bottom" wrapText="0"/>
    </xf>
    <xf borderId="33" fillId="0" fontId="19" numFmtId="0" xfId="0" applyAlignment="1" applyBorder="1" applyFont="1">
      <alignment shrinkToFit="0" vertical="bottom" wrapText="0"/>
    </xf>
    <xf borderId="33" fillId="0" fontId="8" numFmtId="0" xfId="0" applyAlignment="1" applyBorder="1" applyFont="1">
      <alignment horizontal="left" shrinkToFit="0" vertical="top" wrapText="0"/>
    </xf>
    <xf borderId="13" fillId="2" fontId="22" numFmtId="0" xfId="0" applyAlignment="1" applyBorder="1" applyFont="1">
      <alignment horizontal="center" shrinkToFit="0" vertical="bottom" wrapText="0"/>
    </xf>
    <xf borderId="33" fillId="0" fontId="34" numFmtId="10" xfId="0" applyAlignment="1" applyBorder="1" applyFont="1" applyNumberFormat="1">
      <alignment horizontal="center" shrinkToFit="0" vertical="bottom" wrapText="0"/>
    </xf>
    <xf borderId="26" fillId="0" fontId="1" numFmtId="0" xfId="0" applyAlignment="1" applyBorder="1" applyFont="1">
      <alignment shrinkToFit="0" vertical="bottom" wrapText="0"/>
    </xf>
    <xf borderId="30" fillId="0" fontId="8" numFmtId="0" xfId="0" applyAlignment="1" applyBorder="1" applyFont="1">
      <alignment horizontal="left" shrinkToFit="0" vertical="bottom" wrapText="0"/>
    </xf>
    <xf borderId="14" fillId="0" fontId="8" numFmtId="0" xfId="0" applyAlignment="1" applyBorder="1" applyFont="1">
      <alignment horizontal="left" shrinkToFit="0" vertical="bottom" wrapText="0"/>
    </xf>
    <xf borderId="5" fillId="0" fontId="8" numFmtId="0" xfId="0" applyAlignment="1" applyBorder="1" applyFont="1">
      <alignment horizontal="left" shrinkToFit="0" vertical="top" wrapText="0"/>
    </xf>
    <xf borderId="36" fillId="0" fontId="8" numFmtId="0" xfId="0" applyAlignment="1" applyBorder="1" applyFont="1">
      <alignment horizontal="left" shrinkToFit="0" vertical="top" wrapText="0"/>
    </xf>
    <xf borderId="43" fillId="0" fontId="8" numFmtId="0" xfId="0" applyAlignment="1" applyBorder="1" applyFont="1">
      <alignment horizontal="left" shrinkToFit="0" vertical="top" wrapText="0"/>
    </xf>
    <xf borderId="26" fillId="0" fontId="8" numFmtId="0" xfId="0" applyAlignment="1" applyBorder="1" applyFont="1">
      <alignment horizontal="left" shrinkToFit="0" vertical="top" wrapText="0"/>
    </xf>
    <xf borderId="34" fillId="0" fontId="8" numFmtId="0" xfId="0" applyAlignment="1" applyBorder="1" applyFont="1">
      <alignment horizontal="left" shrinkToFit="0" vertical="top" wrapText="0"/>
    </xf>
    <xf borderId="13" fillId="0" fontId="35" numFmtId="0" xfId="0" applyAlignment="1" applyBorder="1" applyFont="1">
      <alignment shrinkToFit="0" vertical="bottom" wrapText="1"/>
    </xf>
  </cellXfs>
  <cellStyles count="1">
    <cellStyle xfId="0" name="Normal" builtinId="0"/>
  </cellStyles>
  <dxfs count="3">
    <dxf>
      <font/>
      <fill>
        <patternFill patternType="none"/>
      </fill>
      <border/>
    </dxf>
    <dxf>
      <font/>
      <fill>
        <patternFill patternType="solid">
          <fgColor rgb="FFD9D9D9"/>
          <bgColor rgb="FFD9D9D9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</dxfs>
  <tableStyles count="1">
    <tableStyle count="2" pivot="0" name="CRONOGRAMA-style">
      <tableStyleElement dxfId="1" type="firstRowStripe"/>
      <tableStyleElement dxfId="2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657225</xdr:colOff>
      <xdr:row>1</xdr:row>
      <xdr:rowOff>114300</xdr:rowOff>
    </xdr:from>
    <xdr:ext cx="1857375" cy="1400175"/>
    <xdr:sp>
      <xdr:nvSpPr>
        <xdr:cNvPr id="3" name="Shape 3"/>
        <xdr:cNvSpPr/>
      </xdr:nvSpPr>
      <xdr:spPr>
        <a:xfrm>
          <a:off x="4422075" y="3084675"/>
          <a:ext cx="1847850" cy="1390650"/>
        </a:xfrm>
        <a:prstGeom prst="rect">
          <a:avLst/>
        </a:prstGeom>
        <a:noFill/>
        <a:ln>
          <a:noFill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1</xdr:col>
      <xdr:colOff>142875</xdr:colOff>
      <xdr:row>2</xdr:row>
      <xdr:rowOff>57150</xdr:rowOff>
    </xdr:from>
    <xdr:ext cx="1695450" cy="161925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2819400</xdr:colOff>
      <xdr:row>2</xdr:row>
      <xdr:rowOff>38100</xdr:rowOff>
    </xdr:from>
    <xdr:ext cx="1724025" cy="155257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657225</xdr:colOff>
      <xdr:row>2</xdr:row>
      <xdr:rowOff>180975</xdr:rowOff>
    </xdr:from>
    <xdr:ext cx="1428750" cy="147637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76200</xdr:colOff>
      <xdr:row>20</xdr:row>
      <xdr:rowOff>57150</xdr:rowOff>
    </xdr:from>
    <xdr:ext cx="4114800" cy="904875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76200</xdr:colOff>
      <xdr:row>45</xdr:row>
      <xdr:rowOff>0</xdr:rowOff>
    </xdr:from>
    <xdr:ext cx="4114800" cy="876300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2</xdr:row>
      <xdr:rowOff>9525</xdr:rowOff>
    </xdr:from>
    <xdr:ext cx="1333500" cy="1609725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headerRowCount="0" ref="A14:P39" displayName="Table_1" id="1">
  <tableColumns count="16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  <tableColumn name="Column13" id="13"/>
    <tableColumn name="Column14" id="14"/>
    <tableColumn name="Column15" id="15"/>
    <tableColumn name="Column16" id="16"/>
  </tableColumns>
  <tableStyleInfo name="CRONOGRAMA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Relationship Id="rId3" Type="http://schemas.openxmlformats.org/officeDocument/2006/relationships/table" Target="../tables/table1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ySplit="12.0" topLeftCell="A13" activePane="bottomLeft" state="frozen"/>
      <selection activeCell="B14" sqref="B14" pane="bottomLeft"/>
    </sheetView>
  </sheetViews>
  <sheetFormatPr customHeight="1" defaultColWidth="14.43" defaultRowHeight="15.0"/>
  <cols>
    <col customWidth="1" min="1" max="1" width="10.14"/>
    <col customWidth="1" min="2" max="2" width="17.86"/>
    <col customWidth="1" min="3" max="3" width="13.86"/>
    <col customWidth="1" min="4" max="4" width="37.57"/>
    <col customWidth="1" min="5" max="5" width="5.0"/>
    <col customWidth="1" min="6" max="6" width="7.57"/>
    <col customWidth="1" min="7" max="12" width="15.29"/>
    <col customWidth="1" min="13" max="13" width="15.86"/>
    <col customWidth="1" min="14" max="14" width="16.29"/>
    <col customWidth="1" min="15" max="26" width="8.71"/>
  </cols>
  <sheetData>
    <row r="1" ht="12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ht="12.75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</row>
    <row r="3" ht="18.0" customHeight="1">
      <c r="A3" s="7"/>
      <c r="B3" s="8"/>
      <c r="C3" s="9"/>
      <c r="D3" s="10" t="s">
        <v>1</v>
      </c>
      <c r="E3" s="11"/>
      <c r="F3" s="11"/>
      <c r="G3" s="12"/>
      <c r="H3" s="13"/>
      <c r="I3" s="14"/>
      <c r="J3" s="14"/>
      <c r="K3" s="15"/>
      <c r="L3" s="16" t="s">
        <v>2</v>
      </c>
      <c r="M3" s="17"/>
    </row>
    <row r="4" ht="12.75" customHeight="1">
      <c r="A4" s="18"/>
      <c r="B4" s="19"/>
      <c r="C4" s="20"/>
      <c r="D4" s="21" t="s">
        <v>3</v>
      </c>
      <c r="E4" s="11"/>
      <c r="F4" s="11"/>
      <c r="G4" s="12"/>
      <c r="H4" s="15"/>
      <c r="I4" s="14"/>
      <c r="J4" s="14"/>
      <c r="K4" s="15"/>
      <c r="L4" s="22" t="s">
        <v>4</v>
      </c>
      <c r="M4" s="23">
        <f>BDI!F28</f>
        <v>0.2602</v>
      </c>
    </row>
    <row r="5">
      <c r="A5" s="18"/>
      <c r="B5" s="19"/>
      <c r="C5" s="20"/>
      <c r="D5" s="24" t="s">
        <v>5</v>
      </c>
      <c r="E5" s="11"/>
      <c r="F5" s="11"/>
      <c r="G5" s="12"/>
      <c r="H5" s="15"/>
      <c r="I5" s="14"/>
      <c r="J5" s="14"/>
      <c r="K5" s="15"/>
      <c r="L5" s="25"/>
      <c r="M5" s="26"/>
    </row>
    <row r="6" ht="15.0" customHeight="1">
      <c r="A6" s="18"/>
      <c r="B6" s="19"/>
      <c r="C6" s="20"/>
      <c r="D6" s="27" t="s">
        <v>6</v>
      </c>
      <c r="E6" s="11"/>
      <c r="F6" s="11"/>
      <c r="G6" s="12"/>
      <c r="H6" s="15"/>
      <c r="I6" s="14"/>
      <c r="J6" s="14"/>
      <c r="K6" s="15"/>
      <c r="L6" s="22" t="s">
        <v>7</v>
      </c>
      <c r="M6" s="28">
        <f>M7/(1+M4)</f>
        <v>147247.1433</v>
      </c>
    </row>
    <row r="7" ht="13.5" customHeight="1">
      <c r="A7" s="18"/>
      <c r="B7" s="19"/>
      <c r="C7" s="20"/>
      <c r="D7" s="29" t="s">
        <v>8</v>
      </c>
      <c r="E7" s="11"/>
      <c r="F7" s="11"/>
      <c r="G7" s="12"/>
      <c r="H7" s="15"/>
      <c r="I7" s="30"/>
      <c r="J7" s="31"/>
      <c r="K7" s="15"/>
      <c r="L7" s="32" t="s">
        <v>9</v>
      </c>
      <c r="M7" s="33">
        <f>SUM(N14:N417)</f>
        <v>185560.85</v>
      </c>
      <c r="N7" s="34">
        <f>SUM(N11:N426)</f>
        <v>185560.85</v>
      </c>
    </row>
    <row r="8">
      <c r="A8" s="18"/>
      <c r="B8" s="19"/>
      <c r="C8" s="20"/>
      <c r="D8" s="35" t="s">
        <v>10</v>
      </c>
      <c r="E8" s="11"/>
      <c r="F8" s="11"/>
      <c r="G8" s="12"/>
      <c r="H8" s="15"/>
      <c r="I8" s="15"/>
      <c r="J8" s="15"/>
      <c r="K8" s="15"/>
      <c r="L8" s="14"/>
      <c r="M8" s="36" t="s">
        <v>11</v>
      </c>
    </row>
    <row r="9" ht="42.0" customHeight="1">
      <c r="A9" s="18"/>
      <c r="B9" s="37"/>
      <c r="C9" s="38"/>
      <c r="D9" s="39" t="s">
        <v>12</v>
      </c>
      <c r="E9" s="11"/>
      <c r="F9" s="11"/>
      <c r="G9" s="12"/>
      <c r="H9" s="15"/>
      <c r="I9" s="15"/>
      <c r="J9" s="15"/>
      <c r="K9" s="15"/>
      <c r="L9" s="14"/>
      <c r="M9" s="36"/>
    </row>
    <row r="10" ht="12.75" customHeight="1">
      <c r="A10" s="40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2"/>
    </row>
    <row r="11" ht="15.0" customHeight="1">
      <c r="A11" s="43" t="s">
        <v>13</v>
      </c>
      <c r="B11" s="44" t="s">
        <v>14</v>
      </c>
      <c r="C11" s="45" t="s">
        <v>15</v>
      </c>
      <c r="D11" s="46" t="s">
        <v>16</v>
      </c>
      <c r="E11" s="47" t="s">
        <v>17</v>
      </c>
      <c r="F11" s="48" t="s">
        <v>18</v>
      </c>
      <c r="G11" s="49" t="s">
        <v>19</v>
      </c>
      <c r="H11" s="50"/>
      <c r="I11" s="17"/>
      <c r="J11" s="49" t="s">
        <v>20</v>
      </c>
      <c r="K11" s="50"/>
      <c r="L11" s="17"/>
      <c r="M11" s="46" t="s">
        <v>21</v>
      </c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</row>
    <row r="12">
      <c r="A12" s="52"/>
      <c r="B12" s="53"/>
      <c r="C12" s="53"/>
      <c r="D12" s="53"/>
      <c r="E12" s="53"/>
      <c r="F12" s="53"/>
      <c r="G12" s="54" t="s">
        <v>22</v>
      </c>
      <c r="H12" s="54" t="s">
        <v>23</v>
      </c>
      <c r="I12" s="54" t="s">
        <v>24</v>
      </c>
      <c r="J12" s="54" t="s">
        <v>25</v>
      </c>
      <c r="K12" s="54" t="s">
        <v>23</v>
      </c>
      <c r="L12" s="54" t="s">
        <v>24</v>
      </c>
      <c r="M12" s="53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</row>
    <row r="13">
      <c r="A13" s="55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17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</row>
    <row r="14" ht="12.75" customHeight="1">
      <c r="A14" s="57" t="s">
        <v>26</v>
      </c>
      <c r="B14" s="50"/>
      <c r="C14" s="17"/>
      <c r="D14" s="58" t="s">
        <v>27</v>
      </c>
      <c r="E14" s="58"/>
      <c r="F14" s="58"/>
      <c r="G14" s="58"/>
      <c r="H14" s="58"/>
      <c r="I14" s="58"/>
      <c r="J14" s="59">
        <f t="shared" ref="J14:M14" si="1">SUM(J15:J17)</f>
        <v>4394.130895</v>
      </c>
      <c r="K14" s="59">
        <f t="shared" si="1"/>
        <v>1154.711415</v>
      </c>
      <c r="L14" s="59">
        <f t="shared" si="1"/>
        <v>5548.84231</v>
      </c>
      <c r="M14" s="59">
        <f t="shared" si="1"/>
        <v>6992.65</v>
      </c>
      <c r="N14" s="60">
        <f>M14</f>
        <v>6992.65</v>
      </c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</row>
    <row r="15" ht="15.75" customHeight="1">
      <c r="A15" s="62" t="s">
        <v>28</v>
      </c>
      <c r="B15" s="63" t="s">
        <v>29</v>
      </c>
      <c r="C15" s="64">
        <v>88485.0</v>
      </c>
      <c r="D15" s="65" t="s">
        <v>30</v>
      </c>
      <c r="E15" s="66" t="s">
        <v>31</v>
      </c>
      <c r="F15" s="67">
        <v>12.0</v>
      </c>
      <c r="G15" s="68">
        <v>1.58</v>
      </c>
      <c r="H15" s="68">
        <v>0.91</v>
      </c>
      <c r="I15" s="69">
        <f t="shared" ref="I15:I17" si="2">SUM(G15:H15)</f>
        <v>2.49</v>
      </c>
      <c r="J15" s="69">
        <f t="shared" ref="J15:J17" si="3">G15*F15</f>
        <v>18.96</v>
      </c>
      <c r="K15" s="69">
        <f t="shared" ref="K15:K17" si="4">H15*F15</f>
        <v>10.92</v>
      </c>
      <c r="L15" s="69">
        <f t="shared" ref="L15:L17" si="5">I15*F15</f>
        <v>29.88</v>
      </c>
      <c r="M15" s="70">
        <f t="shared" ref="M15:M17" si="6">ROUND(L15*(1+$M$4),2)</f>
        <v>37.65</v>
      </c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</row>
    <row r="16">
      <c r="A16" s="62" t="s">
        <v>32</v>
      </c>
      <c r="B16" s="63" t="s">
        <v>33</v>
      </c>
      <c r="C16" s="64">
        <v>102220.0</v>
      </c>
      <c r="D16" s="65" t="s">
        <v>34</v>
      </c>
      <c r="E16" s="66" t="s">
        <v>31</v>
      </c>
      <c r="F16" s="67">
        <v>12.0</v>
      </c>
      <c r="G16" s="68">
        <v>6.05</v>
      </c>
      <c r="H16" s="68">
        <v>7.11</v>
      </c>
      <c r="I16" s="69">
        <f t="shared" si="2"/>
        <v>13.16</v>
      </c>
      <c r="J16" s="69">
        <f t="shared" si="3"/>
        <v>72.6</v>
      </c>
      <c r="K16" s="69">
        <f t="shared" si="4"/>
        <v>85.32</v>
      </c>
      <c r="L16" s="69">
        <f t="shared" si="5"/>
        <v>157.92</v>
      </c>
      <c r="M16" s="70">
        <f t="shared" si="6"/>
        <v>199.01</v>
      </c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</row>
    <row r="17">
      <c r="A17" s="62" t="s">
        <v>35</v>
      </c>
      <c r="B17" s="63" t="s">
        <v>36</v>
      </c>
      <c r="C17" s="64" t="s">
        <v>37</v>
      </c>
      <c r="D17" s="65" t="s">
        <v>38</v>
      </c>
      <c r="E17" s="67" t="s">
        <v>39</v>
      </c>
      <c r="F17" s="67">
        <v>1.0</v>
      </c>
      <c r="G17" s="69">
        <v>4302.570895</v>
      </c>
      <c r="H17" s="69">
        <v>1058.471415</v>
      </c>
      <c r="I17" s="69">
        <f t="shared" si="2"/>
        <v>5361.04231</v>
      </c>
      <c r="J17" s="69">
        <f t="shared" si="3"/>
        <v>4302.570895</v>
      </c>
      <c r="K17" s="69">
        <f t="shared" si="4"/>
        <v>1058.471415</v>
      </c>
      <c r="L17" s="69">
        <f t="shared" si="5"/>
        <v>5361.04231</v>
      </c>
      <c r="M17" s="70">
        <f t="shared" si="6"/>
        <v>6755.99</v>
      </c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</row>
    <row r="18" ht="12.75" customHeight="1">
      <c r="A18" s="74"/>
      <c r="B18" s="74"/>
      <c r="C18" s="74"/>
      <c r="D18" s="75"/>
      <c r="E18" s="75"/>
      <c r="F18" s="75"/>
      <c r="G18" s="75"/>
      <c r="H18" s="75"/>
      <c r="I18" s="75"/>
      <c r="J18" s="76"/>
      <c r="K18" s="76"/>
      <c r="L18" s="76"/>
      <c r="M18" s="76"/>
      <c r="N18" s="72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</row>
    <row r="19" ht="12.75" customHeight="1">
      <c r="A19" s="57" t="s">
        <v>40</v>
      </c>
      <c r="B19" s="50"/>
      <c r="C19" s="17"/>
      <c r="D19" s="58" t="s">
        <v>41</v>
      </c>
      <c r="E19" s="58"/>
      <c r="F19" s="58"/>
      <c r="G19" s="58"/>
      <c r="H19" s="58"/>
      <c r="I19" s="58"/>
      <c r="J19" s="59"/>
      <c r="K19" s="59"/>
      <c r="L19" s="59"/>
      <c r="M19" s="59"/>
      <c r="N19" s="60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</row>
    <row r="20" ht="12.75" customHeight="1">
      <c r="A20" s="74"/>
      <c r="B20" s="74"/>
      <c r="C20" s="74"/>
      <c r="D20" s="75"/>
      <c r="E20" s="75"/>
      <c r="F20" s="75"/>
      <c r="G20" s="75"/>
      <c r="H20" s="75"/>
      <c r="I20" s="75"/>
      <c r="J20" s="76"/>
      <c r="K20" s="76"/>
      <c r="L20" s="76"/>
      <c r="M20" s="76"/>
      <c r="N20" s="72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</row>
    <row r="21" ht="12.75" customHeight="1">
      <c r="A21" s="57" t="s">
        <v>42</v>
      </c>
      <c r="B21" s="50"/>
      <c r="C21" s="17"/>
      <c r="D21" s="77" t="s">
        <v>43</v>
      </c>
      <c r="E21" s="50"/>
      <c r="F21" s="50"/>
      <c r="G21" s="50"/>
      <c r="H21" s="50"/>
      <c r="I21" s="17"/>
      <c r="J21" s="59">
        <f t="shared" ref="J21:M21" si="7">SUM(J22:J30)</f>
        <v>3872.6101</v>
      </c>
      <c r="K21" s="59">
        <f t="shared" si="7"/>
        <v>2378.749795</v>
      </c>
      <c r="L21" s="59">
        <f t="shared" si="7"/>
        <v>6251.359895</v>
      </c>
      <c r="M21" s="59">
        <f t="shared" si="7"/>
        <v>7877.97</v>
      </c>
      <c r="N21" s="60">
        <f>M21</f>
        <v>7877.97</v>
      </c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</row>
    <row r="22">
      <c r="A22" s="62" t="s">
        <v>44</v>
      </c>
      <c r="B22" s="63" t="s">
        <v>45</v>
      </c>
      <c r="C22" s="64">
        <v>99839.0</v>
      </c>
      <c r="D22" s="65" t="s">
        <v>46</v>
      </c>
      <c r="E22" s="67" t="s">
        <v>47</v>
      </c>
      <c r="F22" s="67">
        <v>7.5</v>
      </c>
      <c r="G22" s="68">
        <v>335.2</v>
      </c>
      <c r="H22" s="68">
        <v>173.5</v>
      </c>
      <c r="I22" s="69">
        <f t="shared" ref="I22:I30" si="8">SUM(G22:H22)</f>
        <v>508.7</v>
      </c>
      <c r="J22" s="69">
        <f t="shared" ref="J22:J30" si="9">G22*F22</f>
        <v>2514</v>
      </c>
      <c r="K22" s="69">
        <f t="shared" ref="K22:K30" si="10">H22*F22</f>
        <v>1301.25</v>
      </c>
      <c r="L22" s="69">
        <f t="shared" ref="L22:L30" si="11">I22*F22</f>
        <v>3815.25</v>
      </c>
      <c r="M22" s="70">
        <f t="shared" ref="M22:M30" si="12">ROUND(L22*(1+$M$4),2)</f>
        <v>4807.98</v>
      </c>
      <c r="N22" s="72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</row>
    <row r="23">
      <c r="A23" s="62" t="s">
        <v>48</v>
      </c>
      <c r="B23" s="63" t="s">
        <v>49</v>
      </c>
      <c r="C23" s="64">
        <v>100725.0</v>
      </c>
      <c r="D23" s="65" t="s">
        <v>50</v>
      </c>
      <c r="E23" s="66" t="s">
        <v>31</v>
      </c>
      <c r="F23" s="67">
        <v>15.0</v>
      </c>
      <c r="G23" s="68">
        <v>10.48</v>
      </c>
      <c r="H23" s="68">
        <v>9.82</v>
      </c>
      <c r="I23" s="69">
        <f t="shared" si="8"/>
        <v>20.3</v>
      </c>
      <c r="J23" s="69">
        <f t="shared" si="9"/>
        <v>157.2</v>
      </c>
      <c r="K23" s="69">
        <f t="shared" si="10"/>
        <v>147.3</v>
      </c>
      <c r="L23" s="69">
        <f t="shared" si="11"/>
        <v>304.5</v>
      </c>
      <c r="M23" s="70">
        <f t="shared" si="12"/>
        <v>383.73</v>
      </c>
      <c r="N23" s="72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</row>
    <row r="24">
      <c r="A24" s="62" t="s">
        <v>51</v>
      </c>
      <c r="B24" s="63" t="s">
        <v>52</v>
      </c>
      <c r="C24" s="64">
        <v>99857.0</v>
      </c>
      <c r="D24" s="65" t="s">
        <v>53</v>
      </c>
      <c r="E24" s="67" t="s">
        <v>47</v>
      </c>
      <c r="F24" s="67">
        <v>16.2</v>
      </c>
      <c r="G24" s="68">
        <v>40.77</v>
      </c>
      <c r="H24" s="68">
        <v>39.94</v>
      </c>
      <c r="I24" s="69">
        <f t="shared" si="8"/>
        <v>80.71</v>
      </c>
      <c r="J24" s="69">
        <f t="shared" si="9"/>
        <v>660.474</v>
      </c>
      <c r="K24" s="69">
        <f t="shared" si="10"/>
        <v>647.028</v>
      </c>
      <c r="L24" s="69">
        <f t="shared" si="11"/>
        <v>1307.502</v>
      </c>
      <c r="M24" s="70">
        <f t="shared" si="12"/>
        <v>1647.71</v>
      </c>
      <c r="N24" s="72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</row>
    <row r="25">
      <c r="A25" s="62" t="s">
        <v>54</v>
      </c>
      <c r="B25" s="63" t="s">
        <v>55</v>
      </c>
      <c r="C25" s="64" t="s">
        <v>56</v>
      </c>
      <c r="D25" s="65" t="s">
        <v>57</v>
      </c>
      <c r="E25" s="66" t="s">
        <v>31</v>
      </c>
      <c r="F25" s="67">
        <v>7.0</v>
      </c>
      <c r="G25" s="68">
        <v>0.67</v>
      </c>
      <c r="H25" s="68">
        <v>1.03</v>
      </c>
      <c r="I25" s="69">
        <f t="shared" si="8"/>
        <v>1.7</v>
      </c>
      <c r="J25" s="69">
        <f t="shared" si="9"/>
        <v>4.69</v>
      </c>
      <c r="K25" s="69">
        <f t="shared" si="10"/>
        <v>7.21</v>
      </c>
      <c r="L25" s="69">
        <f t="shared" si="11"/>
        <v>11.9</v>
      </c>
      <c r="M25" s="70">
        <f t="shared" si="12"/>
        <v>15</v>
      </c>
      <c r="N25" s="72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</row>
    <row r="26">
      <c r="A26" s="62" t="s">
        <v>58</v>
      </c>
      <c r="B26" s="63" t="s">
        <v>59</v>
      </c>
      <c r="C26" s="64">
        <v>100725.0</v>
      </c>
      <c r="D26" s="65" t="s">
        <v>50</v>
      </c>
      <c r="E26" s="66" t="s">
        <v>31</v>
      </c>
      <c r="F26" s="67">
        <v>7.0</v>
      </c>
      <c r="G26" s="68">
        <v>10.48</v>
      </c>
      <c r="H26" s="68">
        <v>9.82</v>
      </c>
      <c r="I26" s="69">
        <f t="shared" si="8"/>
        <v>20.3</v>
      </c>
      <c r="J26" s="69">
        <f t="shared" si="9"/>
        <v>73.36</v>
      </c>
      <c r="K26" s="69">
        <f t="shared" si="10"/>
        <v>68.74</v>
      </c>
      <c r="L26" s="69">
        <f t="shared" si="11"/>
        <v>142.1</v>
      </c>
      <c r="M26" s="70">
        <f t="shared" si="12"/>
        <v>179.07</v>
      </c>
      <c r="N26" s="72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</row>
    <row r="27" ht="15.75" customHeight="1">
      <c r="A27" s="62" t="s">
        <v>60</v>
      </c>
      <c r="B27" s="63" t="s">
        <v>61</v>
      </c>
      <c r="C27" s="64">
        <v>87529.0</v>
      </c>
      <c r="D27" s="65" t="s">
        <v>62</v>
      </c>
      <c r="E27" s="66" t="s">
        <v>31</v>
      </c>
      <c r="F27" s="67">
        <v>0.2</v>
      </c>
      <c r="G27" s="68">
        <v>14.97</v>
      </c>
      <c r="H27" s="68">
        <v>13.39</v>
      </c>
      <c r="I27" s="69">
        <f t="shared" si="8"/>
        <v>28.36</v>
      </c>
      <c r="J27" s="69">
        <f t="shared" si="9"/>
        <v>2.994</v>
      </c>
      <c r="K27" s="69">
        <f t="shared" si="10"/>
        <v>2.678</v>
      </c>
      <c r="L27" s="69">
        <f t="shared" si="11"/>
        <v>5.672</v>
      </c>
      <c r="M27" s="70">
        <f t="shared" si="12"/>
        <v>7.15</v>
      </c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</row>
    <row r="28" ht="15.75" customHeight="1">
      <c r="A28" s="62" t="s">
        <v>63</v>
      </c>
      <c r="B28" s="63" t="s">
        <v>64</v>
      </c>
      <c r="C28" s="64">
        <v>88485.0</v>
      </c>
      <c r="D28" s="65" t="s">
        <v>30</v>
      </c>
      <c r="E28" s="66" t="s">
        <v>31</v>
      </c>
      <c r="F28" s="67">
        <v>36.6</v>
      </c>
      <c r="G28" s="68">
        <v>1.58</v>
      </c>
      <c r="H28" s="68">
        <v>0.91</v>
      </c>
      <c r="I28" s="69">
        <f t="shared" si="8"/>
        <v>2.49</v>
      </c>
      <c r="J28" s="69">
        <f t="shared" si="9"/>
        <v>57.828</v>
      </c>
      <c r="K28" s="69">
        <f t="shared" si="10"/>
        <v>33.306</v>
      </c>
      <c r="L28" s="69">
        <f t="shared" si="11"/>
        <v>91.134</v>
      </c>
      <c r="M28" s="70">
        <f t="shared" si="12"/>
        <v>114.85</v>
      </c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</row>
    <row r="29" ht="15.75" customHeight="1">
      <c r="A29" s="62" t="s">
        <v>65</v>
      </c>
      <c r="B29" s="63" t="s">
        <v>66</v>
      </c>
      <c r="C29" s="64">
        <v>88489.0</v>
      </c>
      <c r="D29" s="65" t="s">
        <v>67</v>
      </c>
      <c r="E29" s="66" t="s">
        <v>31</v>
      </c>
      <c r="F29" s="67">
        <v>36.6</v>
      </c>
      <c r="G29" s="68">
        <v>9.38</v>
      </c>
      <c r="H29" s="68">
        <v>4.4</v>
      </c>
      <c r="I29" s="69">
        <f t="shared" si="8"/>
        <v>13.78</v>
      </c>
      <c r="J29" s="69">
        <f t="shared" si="9"/>
        <v>343.308</v>
      </c>
      <c r="K29" s="69">
        <f t="shared" si="10"/>
        <v>161.04</v>
      </c>
      <c r="L29" s="69">
        <f t="shared" si="11"/>
        <v>504.348</v>
      </c>
      <c r="M29" s="70">
        <f t="shared" si="12"/>
        <v>635.58</v>
      </c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</row>
    <row r="30" ht="15.75" customHeight="1">
      <c r="A30" s="62" t="s">
        <v>68</v>
      </c>
      <c r="B30" s="63" t="s">
        <v>69</v>
      </c>
      <c r="C30" s="64" t="s">
        <v>70</v>
      </c>
      <c r="D30" s="65" t="s">
        <v>71</v>
      </c>
      <c r="E30" s="67" t="s">
        <v>39</v>
      </c>
      <c r="F30" s="67">
        <v>1.0</v>
      </c>
      <c r="G30" s="69">
        <v>58.7561</v>
      </c>
      <c r="H30" s="69">
        <v>10.197795</v>
      </c>
      <c r="I30" s="69">
        <f t="shared" si="8"/>
        <v>68.953895</v>
      </c>
      <c r="J30" s="69">
        <f t="shared" si="9"/>
        <v>58.7561</v>
      </c>
      <c r="K30" s="69">
        <f t="shared" si="10"/>
        <v>10.197795</v>
      </c>
      <c r="L30" s="69">
        <f t="shared" si="11"/>
        <v>68.953895</v>
      </c>
      <c r="M30" s="70">
        <f t="shared" si="12"/>
        <v>86.9</v>
      </c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</row>
    <row r="31" ht="12.75" customHeight="1">
      <c r="A31" s="74"/>
      <c r="B31" s="74"/>
      <c r="C31" s="74"/>
      <c r="D31" s="75"/>
      <c r="E31" s="75"/>
      <c r="F31" s="75"/>
      <c r="G31" s="75"/>
      <c r="H31" s="75"/>
      <c r="I31" s="75"/>
      <c r="J31" s="76"/>
      <c r="K31" s="76"/>
      <c r="L31" s="76"/>
      <c r="M31" s="76"/>
      <c r="N31" s="72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</row>
    <row r="32" ht="12.75" customHeight="1">
      <c r="A32" s="57" t="s">
        <v>72</v>
      </c>
      <c r="B32" s="50"/>
      <c r="C32" s="17"/>
      <c r="D32" s="77" t="s">
        <v>73</v>
      </c>
      <c r="E32" s="50"/>
      <c r="F32" s="50"/>
      <c r="G32" s="50"/>
      <c r="H32" s="50"/>
      <c r="I32" s="17"/>
      <c r="J32" s="59">
        <f t="shared" ref="J32:M32" si="13">SUM(J33:J35)</f>
        <v>953.7602</v>
      </c>
      <c r="K32" s="59">
        <f t="shared" si="13"/>
        <v>425.54859</v>
      </c>
      <c r="L32" s="59">
        <f t="shared" si="13"/>
        <v>1379.30879</v>
      </c>
      <c r="M32" s="59">
        <f t="shared" si="13"/>
        <v>1738.2</v>
      </c>
      <c r="N32" s="60">
        <f>M32</f>
        <v>1738.2</v>
      </c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</row>
    <row r="33" ht="15.75" customHeight="1">
      <c r="A33" s="62" t="s">
        <v>74</v>
      </c>
      <c r="B33" s="63" t="s">
        <v>64</v>
      </c>
      <c r="C33" s="64">
        <v>88485.0</v>
      </c>
      <c r="D33" s="65" t="s">
        <v>30</v>
      </c>
      <c r="E33" s="66" t="s">
        <v>31</v>
      </c>
      <c r="F33" s="67">
        <v>76.3</v>
      </c>
      <c r="G33" s="68">
        <v>1.58</v>
      </c>
      <c r="H33" s="68">
        <v>0.91</v>
      </c>
      <c r="I33" s="69">
        <f t="shared" ref="I33:I35" si="14">SUM(G33:H33)</f>
        <v>2.49</v>
      </c>
      <c r="J33" s="69">
        <f t="shared" ref="J33:J35" si="15">G33*F33</f>
        <v>120.554</v>
      </c>
      <c r="K33" s="69">
        <f t="shared" ref="K33:K35" si="16">H33*F33</f>
        <v>69.433</v>
      </c>
      <c r="L33" s="69">
        <f t="shared" ref="L33:L35" si="17">I33*F33</f>
        <v>189.987</v>
      </c>
      <c r="M33" s="70">
        <f t="shared" ref="M33:M35" si="18">ROUND(L33*(1+$M$4),2)</f>
        <v>239.42</v>
      </c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</row>
    <row r="34" ht="15.75" customHeight="1">
      <c r="A34" s="62" t="s">
        <v>75</v>
      </c>
      <c r="B34" s="63" t="s">
        <v>66</v>
      </c>
      <c r="C34" s="64">
        <v>88489.0</v>
      </c>
      <c r="D34" s="65" t="s">
        <v>67</v>
      </c>
      <c r="E34" s="66" t="s">
        <v>31</v>
      </c>
      <c r="F34" s="67">
        <v>76.3</v>
      </c>
      <c r="G34" s="68">
        <v>9.38</v>
      </c>
      <c r="H34" s="68">
        <v>4.4</v>
      </c>
      <c r="I34" s="69">
        <f t="shared" si="14"/>
        <v>13.78</v>
      </c>
      <c r="J34" s="69">
        <f t="shared" si="15"/>
        <v>715.694</v>
      </c>
      <c r="K34" s="69">
        <f t="shared" si="16"/>
        <v>335.72</v>
      </c>
      <c r="L34" s="69">
        <f t="shared" si="17"/>
        <v>1051.414</v>
      </c>
      <c r="M34" s="70">
        <f t="shared" si="18"/>
        <v>1324.99</v>
      </c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</row>
    <row r="35" ht="15.75" customHeight="1">
      <c r="A35" s="62" t="s">
        <v>76</v>
      </c>
      <c r="B35" s="63" t="s">
        <v>69</v>
      </c>
      <c r="C35" s="64" t="s">
        <v>70</v>
      </c>
      <c r="D35" s="65" t="s">
        <v>71</v>
      </c>
      <c r="E35" s="67" t="s">
        <v>39</v>
      </c>
      <c r="F35" s="67">
        <v>2.0</v>
      </c>
      <c r="G35" s="69">
        <v>58.7561</v>
      </c>
      <c r="H35" s="69">
        <v>10.197795</v>
      </c>
      <c r="I35" s="69">
        <f t="shared" si="14"/>
        <v>68.953895</v>
      </c>
      <c r="J35" s="69">
        <f t="shared" si="15"/>
        <v>117.5122</v>
      </c>
      <c r="K35" s="69">
        <f t="shared" si="16"/>
        <v>20.39559</v>
      </c>
      <c r="L35" s="69">
        <f t="shared" si="17"/>
        <v>137.90779</v>
      </c>
      <c r="M35" s="70">
        <f t="shared" si="18"/>
        <v>173.79</v>
      </c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</row>
    <row r="36" ht="12.75" customHeight="1">
      <c r="A36" s="74"/>
      <c r="B36" s="74"/>
      <c r="C36" s="74"/>
      <c r="D36" s="75"/>
      <c r="E36" s="75"/>
      <c r="F36" s="75"/>
      <c r="G36" s="75"/>
      <c r="H36" s="75"/>
      <c r="I36" s="75"/>
      <c r="J36" s="76"/>
      <c r="K36" s="76"/>
      <c r="L36" s="76"/>
      <c r="M36" s="76"/>
      <c r="N36" s="72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</row>
    <row r="37" ht="12.75" customHeight="1">
      <c r="A37" s="57" t="s">
        <v>77</v>
      </c>
      <c r="B37" s="50"/>
      <c r="C37" s="17"/>
      <c r="D37" s="77" t="s">
        <v>78</v>
      </c>
      <c r="E37" s="50"/>
      <c r="F37" s="50"/>
      <c r="G37" s="50"/>
      <c r="H37" s="50"/>
      <c r="I37" s="17"/>
      <c r="J37" s="59">
        <f t="shared" ref="J37:M37" si="19">SUM(J38:J40)</f>
        <v>588.1241</v>
      </c>
      <c r="K37" s="59">
        <f t="shared" si="19"/>
        <v>266.670795</v>
      </c>
      <c r="L37" s="59">
        <f t="shared" si="19"/>
        <v>854.794895</v>
      </c>
      <c r="M37" s="59">
        <f t="shared" si="19"/>
        <v>1077.22</v>
      </c>
      <c r="N37" s="60">
        <f>M37</f>
        <v>1077.22</v>
      </c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</row>
    <row r="38" ht="15.75" customHeight="1">
      <c r="A38" s="62" t="s">
        <v>79</v>
      </c>
      <c r="B38" s="63" t="s">
        <v>64</v>
      </c>
      <c r="C38" s="64">
        <v>88485.0</v>
      </c>
      <c r="D38" s="65" t="s">
        <v>30</v>
      </c>
      <c r="E38" s="66" t="s">
        <v>31</v>
      </c>
      <c r="F38" s="67">
        <v>48.3</v>
      </c>
      <c r="G38" s="68">
        <v>1.58</v>
      </c>
      <c r="H38" s="68">
        <v>0.91</v>
      </c>
      <c r="I38" s="69">
        <f t="shared" ref="I38:I40" si="20">SUM(G38:H38)</f>
        <v>2.49</v>
      </c>
      <c r="J38" s="69">
        <f t="shared" ref="J38:J40" si="21">G38*F38</f>
        <v>76.314</v>
      </c>
      <c r="K38" s="69">
        <f t="shared" ref="K38:K40" si="22">H38*F38</f>
        <v>43.953</v>
      </c>
      <c r="L38" s="69">
        <f t="shared" ref="L38:L40" si="23">I38*F38</f>
        <v>120.267</v>
      </c>
      <c r="M38" s="70">
        <f t="shared" ref="M38:M40" si="24">ROUND(L38*(1+$M$4),2)</f>
        <v>151.56</v>
      </c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</row>
    <row r="39" ht="15.75" customHeight="1">
      <c r="A39" s="62" t="s">
        <v>80</v>
      </c>
      <c r="B39" s="63" t="s">
        <v>66</v>
      </c>
      <c r="C39" s="64">
        <v>88489.0</v>
      </c>
      <c r="D39" s="65" t="s">
        <v>67</v>
      </c>
      <c r="E39" s="66" t="s">
        <v>31</v>
      </c>
      <c r="F39" s="67">
        <v>48.3</v>
      </c>
      <c r="G39" s="68">
        <v>9.38</v>
      </c>
      <c r="H39" s="68">
        <v>4.4</v>
      </c>
      <c r="I39" s="69">
        <f t="shared" si="20"/>
        <v>13.78</v>
      </c>
      <c r="J39" s="69">
        <f t="shared" si="21"/>
        <v>453.054</v>
      </c>
      <c r="K39" s="69">
        <f t="shared" si="22"/>
        <v>212.52</v>
      </c>
      <c r="L39" s="69">
        <f t="shared" si="23"/>
        <v>665.574</v>
      </c>
      <c r="M39" s="70">
        <f t="shared" si="24"/>
        <v>838.76</v>
      </c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</row>
    <row r="40" ht="15.75" customHeight="1">
      <c r="A40" s="62" t="s">
        <v>81</v>
      </c>
      <c r="B40" s="63" t="s">
        <v>69</v>
      </c>
      <c r="C40" s="64" t="s">
        <v>70</v>
      </c>
      <c r="D40" s="65" t="s">
        <v>71</v>
      </c>
      <c r="E40" s="67" t="s">
        <v>39</v>
      </c>
      <c r="F40" s="67">
        <v>1.0</v>
      </c>
      <c r="G40" s="69">
        <v>58.7561</v>
      </c>
      <c r="H40" s="69">
        <v>10.197795</v>
      </c>
      <c r="I40" s="69">
        <f t="shared" si="20"/>
        <v>68.953895</v>
      </c>
      <c r="J40" s="69">
        <f t="shared" si="21"/>
        <v>58.7561</v>
      </c>
      <c r="K40" s="69">
        <f t="shared" si="22"/>
        <v>10.197795</v>
      </c>
      <c r="L40" s="69">
        <f t="shared" si="23"/>
        <v>68.953895</v>
      </c>
      <c r="M40" s="70">
        <f t="shared" si="24"/>
        <v>86.9</v>
      </c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</row>
    <row r="41" ht="12.75" customHeight="1">
      <c r="A41" s="74"/>
      <c r="B41" s="74"/>
      <c r="C41" s="74"/>
      <c r="D41" s="75"/>
      <c r="E41" s="75"/>
      <c r="F41" s="75"/>
      <c r="G41" s="75"/>
      <c r="H41" s="75"/>
      <c r="I41" s="75"/>
      <c r="J41" s="76"/>
      <c r="K41" s="76"/>
      <c r="L41" s="76"/>
      <c r="M41" s="76"/>
      <c r="N41" s="72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</row>
    <row r="42" ht="12.75" customHeight="1">
      <c r="A42" s="57" t="s">
        <v>82</v>
      </c>
      <c r="B42" s="50"/>
      <c r="C42" s="17"/>
      <c r="D42" s="77" t="s">
        <v>83</v>
      </c>
      <c r="E42" s="50"/>
      <c r="F42" s="50"/>
      <c r="G42" s="50"/>
      <c r="H42" s="50"/>
      <c r="I42" s="17"/>
      <c r="J42" s="59">
        <f t="shared" ref="J42:M42" si="25">SUM(J43:J47)</f>
        <v>2093.9114</v>
      </c>
      <c r="K42" s="59">
        <f t="shared" si="25"/>
        <v>953.54518</v>
      </c>
      <c r="L42" s="59">
        <f t="shared" si="25"/>
        <v>3047.45658</v>
      </c>
      <c r="M42" s="59">
        <f t="shared" si="25"/>
        <v>3840.4</v>
      </c>
      <c r="N42" s="60">
        <f>M42</f>
        <v>3840.4</v>
      </c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</row>
    <row r="43" ht="15.75" customHeight="1">
      <c r="A43" s="62" t="s">
        <v>84</v>
      </c>
      <c r="B43" s="63" t="s">
        <v>64</v>
      </c>
      <c r="C43" s="64">
        <v>88485.0</v>
      </c>
      <c r="D43" s="65" t="s">
        <v>30</v>
      </c>
      <c r="E43" s="66" t="s">
        <v>31</v>
      </c>
      <c r="F43" s="67">
        <v>160.0</v>
      </c>
      <c r="G43" s="68">
        <v>1.58</v>
      </c>
      <c r="H43" s="68">
        <v>0.91</v>
      </c>
      <c r="I43" s="69">
        <f t="shared" ref="I43:I47" si="26">SUM(G43:H43)</f>
        <v>2.49</v>
      </c>
      <c r="J43" s="69">
        <f t="shared" ref="J43:J47" si="27">G43*F43</f>
        <v>252.8</v>
      </c>
      <c r="K43" s="69">
        <f t="shared" ref="K43:K47" si="28">H43*F43</f>
        <v>145.6</v>
      </c>
      <c r="L43" s="69">
        <f t="shared" ref="L43:L47" si="29">I43*F43</f>
        <v>398.4</v>
      </c>
      <c r="M43" s="70">
        <f t="shared" ref="M43:M47" si="30">ROUND(L43*(1+$M$4),2)</f>
        <v>502.06</v>
      </c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</row>
    <row r="44" ht="15.75" customHeight="1">
      <c r="A44" s="62" t="s">
        <v>85</v>
      </c>
      <c r="B44" s="63" t="s">
        <v>66</v>
      </c>
      <c r="C44" s="64">
        <v>88489.0</v>
      </c>
      <c r="D44" s="65" t="s">
        <v>67</v>
      </c>
      <c r="E44" s="66" t="s">
        <v>31</v>
      </c>
      <c r="F44" s="67">
        <v>160.0</v>
      </c>
      <c r="G44" s="68">
        <v>9.38</v>
      </c>
      <c r="H44" s="68">
        <v>4.4</v>
      </c>
      <c r="I44" s="69">
        <f t="shared" si="26"/>
        <v>13.78</v>
      </c>
      <c r="J44" s="69">
        <f t="shared" si="27"/>
        <v>1500.8</v>
      </c>
      <c r="K44" s="69">
        <f t="shared" si="28"/>
        <v>704</v>
      </c>
      <c r="L44" s="69">
        <f t="shared" si="29"/>
        <v>2204.8</v>
      </c>
      <c r="M44" s="70">
        <f t="shared" si="30"/>
        <v>2778.49</v>
      </c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</row>
    <row r="45" ht="15.75" customHeight="1">
      <c r="A45" s="62" t="s">
        <v>86</v>
      </c>
      <c r="B45" s="63" t="s">
        <v>87</v>
      </c>
      <c r="C45" s="64">
        <v>88484.0</v>
      </c>
      <c r="D45" s="65" t="s">
        <v>88</v>
      </c>
      <c r="E45" s="66" t="s">
        <v>31</v>
      </c>
      <c r="F45" s="67">
        <v>9.1</v>
      </c>
      <c r="G45" s="68">
        <v>1.68</v>
      </c>
      <c r="H45" s="68">
        <v>1.21</v>
      </c>
      <c r="I45" s="69">
        <f t="shared" si="26"/>
        <v>2.89</v>
      </c>
      <c r="J45" s="69">
        <f t="shared" si="27"/>
        <v>15.288</v>
      </c>
      <c r="K45" s="69">
        <f t="shared" si="28"/>
        <v>11.011</v>
      </c>
      <c r="L45" s="69">
        <f t="shared" si="29"/>
        <v>26.299</v>
      </c>
      <c r="M45" s="70">
        <f t="shared" si="30"/>
        <v>33.14</v>
      </c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</row>
    <row r="46" ht="15.75" customHeight="1">
      <c r="A46" s="62" t="s">
        <v>89</v>
      </c>
      <c r="B46" s="63" t="s">
        <v>90</v>
      </c>
      <c r="C46" s="64">
        <v>88488.0</v>
      </c>
      <c r="D46" s="65" t="s">
        <v>91</v>
      </c>
      <c r="E46" s="66" t="s">
        <v>31</v>
      </c>
      <c r="F46" s="67">
        <v>9.1</v>
      </c>
      <c r="G46" s="68">
        <v>9.89</v>
      </c>
      <c r="H46" s="68">
        <v>5.73</v>
      </c>
      <c r="I46" s="69">
        <f t="shared" si="26"/>
        <v>15.62</v>
      </c>
      <c r="J46" s="69">
        <f t="shared" si="27"/>
        <v>89.999</v>
      </c>
      <c r="K46" s="69">
        <f t="shared" si="28"/>
        <v>52.143</v>
      </c>
      <c r="L46" s="69">
        <f t="shared" si="29"/>
        <v>142.142</v>
      </c>
      <c r="M46" s="70">
        <f t="shared" si="30"/>
        <v>179.13</v>
      </c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</row>
    <row r="47" ht="15.75" customHeight="1">
      <c r="A47" s="62" t="s">
        <v>92</v>
      </c>
      <c r="B47" s="63" t="s">
        <v>69</v>
      </c>
      <c r="C47" s="64" t="s">
        <v>70</v>
      </c>
      <c r="D47" s="65" t="s">
        <v>71</v>
      </c>
      <c r="E47" s="67" t="s">
        <v>39</v>
      </c>
      <c r="F47" s="67">
        <v>4.0</v>
      </c>
      <c r="G47" s="69">
        <v>58.7561</v>
      </c>
      <c r="H47" s="69">
        <v>10.197795</v>
      </c>
      <c r="I47" s="69">
        <f t="shared" si="26"/>
        <v>68.953895</v>
      </c>
      <c r="J47" s="69">
        <f t="shared" si="27"/>
        <v>235.0244</v>
      </c>
      <c r="K47" s="69">
        <f t="shared" si="28"/>
        <v>40.79118</v>
      </c>
      <c r="L47" s="69">
        <f t="shared" si="29"/>
        <v>275.81558</v>
      </c>
      <c r="M47" s="70">
        <f t="shared" si="30"/>
        <v>347.58</v>
      </c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</row>
    <row r="48" ht="12.75" customHeight="1">
      <c r="A48" s="78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17"/>
      <c r="N48" s="72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</row>
    <row r="49" ht="12.75" customHeight="1">
      <c r="A49" s="57" t="s">
        <v>93</v>
      </c>
      <c r="B49" s="50"/>
      <c r="C49" s="17"/>
      <c r="D49" s="77" t="s">
        <v>94</v>
      </c>
      <c r="E49" s="50"/>
      <c r="F49" s="50"/>
      <c r="G49" s="50"/>
      <c r="H49" s="50"/>
      <c r="I49" s="17"/>
      <c r="J49" s="59">
        <f t="shared" ref="J49:M49" si="31">SUM(J50:J82)</f>
        <v>3766.9207</v>
      </c>
      <c r="K49" s="59">
        <f t="shared" si="31"/>
        <v>2484.49209</v>
      </c>
      <c r="L49" s="59">
        <f t="shared" si="31"/>
        <v>6251.41279</v>
      </c>
      <c r="M49" s="59">
        <f t="shared" si="31"/>
        <v>7878.05</v>
      </c>
      <c r="N49" s="60">
        <f>M49</f>
        <v>7878.05</v>
      </c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</row>
    <row r="50" ht="15.75" customHeight="1">
      <c r="A50" s="62" t="s">
        <v>95</v>
      </c>
      <c r="B50" s="63" t="s">
        <v>96</v>
      </c>
      <c r="C50" s="64">
        <v>97644.0</v>
      </c>
      <c r="D50" s="65" t="s">
        <v>97</v>
      </c>
      <c r="E50" s="67" t="s">
        <v>31</v>
      </c>
      <c r="F50" s="67">
        <v>4.75</v>
      </c>
      <c r="G50" s="68">
        <v>2.18</v>
      </c>
      <c r="H50" s="68">
        <v>5.91</v>
      </c>
      <c r="I50" s="69">
        <f t="shared" ref="I50:I82" si="32">SUM(G50:H50)</f>
        <v>8.09</v>
      </c>
      <c r="J50" s="69">
        <f t="shared" ref="J50:J82" si="33">G50*F50</f>
        <v>10.355</v>
      </c>
      <c r="K50" s="69">
        <f t="shared" ref="K50:K82" si="34">H50*F50</f>
        <v>28.0725</v>
      </c>
      <c r="L50" s="69">
        <f t="shared" ref="L50:L82" si="35">I50*F50</f>
        <v>38.4275</v>
      </c>
      <c r="M50" s="70">
        <f t="shared" ref="M50:M82" si="36">ROUND(L50*(1+$M$4),2)</f>
        <v>48.43</v>
      </c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</row>
    <row r="51" ht="15.75" customHeight="1">
      <c r="A51" s="62" t="s">
        <v>98</v>
      </c>
      <c r="B51" s="63" t="s">
        <v>99</v>
      </c>
      <c r="C51" s="64">
        <v>97622.0</v>
      </c>
      <c r="D51" s="65" t="s">
        <v>100</v>
      </c>
      <c r="E51" s="67" t="s">
        <v>101</v>
      </c>
      <c r="F51" s="67">
        <v>3.0</v>
      </c>
      <c r="G51" s="68">
        <v>14.46</v>
      </c>
      <c r="H51" s="68">
        <v>34.98</v>
      </c>
      <c r="I51" s="69">
        <f t="shared" si="32"/>
        <v>49.44</v>
      </c>
      <c r="J51" s="69">
        <f t="shared" si="33"/>
        <v>43.38</v>
      </c>
      <c r="K51" s="69">
        <f t="shared" si="34"/>
        <v>104.94</v>
      </c>
      <c r="L51" s="69">
        <f t="shared" si="35"/>
        <v>148.32</v>
      </c>
      <c r="M51" s="70">
        <f t="shared" si="36"/>
        <v>186.91</v>
      </c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</row>
    <row r="52" ht="15.75" customHeight="1">
      <c r="A52" s="62" t="s">
        <v>102</v>
      </c>
      <c r="B52" s="63" t="s">
        <v>103</v>
      </c>
      <c r="C52" s="64">
        <v>97634.0</v>
      </c>
      <c r="D52" s="65" t="s">
        <v>104</v>
      </c>
      <c r="E52" s="67" t="s">
        <v>31</v>
      </c>
      <c r="F52" s="67">
        <v>7.15</v>
      </c>
      <c r="G52" s="68">
        <v>3.06</v>
      </c>
      <c r="H52" s="68">
        <v>7.75</v>
      </c>
      <c r="I52" s="69">
        <f t="shared" si="32"/>
        <v>10.81</v>
      </c>
      <c r="J52" s="69">
        <f t="shared" si="33"/>
        <v>21.879</v>
      </c>
      <c r="K52" s="69">
        <f t="shared" si="34"/>
        <v>55.4125</v>
      </c>
      <c r="L52" s="69">
        <f t="shared" si="35"/>
        <v>77.2915</v>
      </c>
      <c r="M52" s="70">
        <f t="shared" si="36"/>
        <v>97.4</v>
      </c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</row>
    <row r="53" ht="15.75" customHeight="1">
      <c r="A53" s="62" t="s">
        <v>105</v>
      </c>
      <c r="B53" s="63" t="s">
        <v>106</v>
      </c>
      <c r="C53" s="64">
        <v>97634.0</v>
      </c>
      <c r="D53" s="65" t="s">
        <v>104</v>
      </c>
      <c r="E53" s="67" t="s">
        <v>31</v>
      </c>
      <c r="F53" s="67">
        <v>27.7</v>
      </c>
      <c r="G53" s="68">
        <v>3.06</v>
      </c>
      <c r="H53" s="68">
        <v>7.75</v>
      </c>
      <c r="I53" s="69">
        <f t="shared" si="32"/>
        <v>10.81</v>
      </c>
      <c r="J53" s="69">
        <f t="shared" si="33"/>
        <v>84.762</v>
      </c>
      <c r="K53" s="69">
        <f t="shared" si="34"/>
        <v>214.675</v>
      </c>
      <c r="L53" s="69">
        <f t="shared" si="35"/>
        <v>299.437</v>
      </c>
      <c r="M53" s="70">
        <f t="shared" si="36"/>
        <v>377.35</v>
      </c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</row>
    <row r="54" ht="15.75" customHeight="1">
      <c r="A54" s="62" t="s">
        <v>107</v>
      </c>
      <c r="B54" s="63" t="s">
        <v>108</v>
      </c>
      <c r="C54" s="64">
        <v>90443.0</v>
      </c>
      <c r="D54" s="65" t="s">
        <v>109</v>
      </c>
      <c r="E54" s="67" t="s">
        <v>47</v>
      </c>
      <c r="F54" s="67">
        <v>6.0</v>
      </c>
      <c r="G54" s="68">
        <v>2.71</v>
      </c>
      <c r="H54" s="68">
        <v>9.36</v>
      </c>
      <c r="I54" s="69">
        <f t="shared" si="32"/>
        <v>12.07</v>
      </c>
      <c r="J54" s="69">
        <f t="shared" si="33"/>
        <v>16.26</v>
      </c>
      <c r="K54" s="69">
        <f t="shared" si="34"/>
        <v>56.16</v>
      </c>
      <c r="L54" s="69">
        <f t="shared" si="35"/>
        <v>72.42</v>
      </c>
      <c r="M54" s="70">
        <f t="shared" si="36"/>
        <v>91.26</v>
      </c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</row>
    <row r="55" ht="15.75" customHeight="1">
      <c r="A55" s="62" t="s">
        <v>110</v>
      </c>
      <c r="B55" s="63" t="s">
        <v>111</v>
      </c>
      <c r="C55" s="64">
        <v>97662.0</v>
      </c>
      <c r="D55" s="65" t="s">
        <v>112</v>
      </c>
      <c r="E55" s="67" t="s">
        <v>47</v>
      </c>
      <c r="F55" s="67">
        <v>15.0</v>
      </c>
      <c r="G55" s="68">
        <v>0.08</v>
      </c>
      <c r="H55" s="68">
        <v>0.35</v>
      </c>
      <c r="I55" s="69">
        <f t="shared" si="32"/>
        <v>0.43</v>
      </c>
      <c r="J55" s="69">
        <f t="shared" si="33"/>
        <v>1.2</v>
      </c>
      <c r="K55" s="69">
        <f t="shared" si="34"/>
        <v>5.25</v>
      </c>
      <c r="L55" s="69">
        <f t="shared" si="35"/>
        <v>6.45</v>
      </c>
      <c r="M55" s="70">
        <f t="shared" si="36"/>
        <v>8.13</v>
      </c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</row>
    <row r="56" ht="15.75" customHeight="1">
      <c r="A56" s="62" t="s">
        <v>113</v>
      </c>
      <c r="B56" s="63" t="s">
        <v>114</v>
      </c>
      <c r="C56" s="64" t="s">
        <v>115</v>
      </c>
      <c r="D56" s="65" t="s">
        <v>116</v>
      </c>
      <c r="E56" s="67" t="s">
        <v>39</v>
      </c>
      <c r="F56" s="67">
        <v>1.0</v>
      </c>
      <c r="G56" s="68">
        <v>8.5</v>
      </c>
      <c r="H56" s="68">
        <v>2.29</v>
      </c>
      <c r="I56" s="69">
        <f t="shared" si="32"/>
        <v>10.79</v>
      </c>
      <c r="J56" s="69">
        <f t="shared" si="33"/>
        <v>8.5</v>
      </c>
      <c r="K56" s="69">
        <f t="shared" si="34"/>
        <v>2.29</v>
      </c>
      <c r="L56" s="69">
        <f t="shared" si="35"/>
        <v>10.79</v>
      </c>
      <c r="M56" s="70">
        <f t="shared" si="36"/>
        <v>13.6</v>
      </c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</row>
    <row r="57" ht="15.75" customHeight="1">
      <c r="A57" s="62" t="s">
        <v>117</v>
      </c>
      <c r="B57" s="63" t="s">
        <v>118</v>
      </c>
      <c r="C57" s="64" t="s">
        <v>119</v>
      </c>
      <c r="D57" s="65" t="s">
        <v>120</v>
      </c>
      <c r="E57" s="67" t="s">
        <v>39</v>
      </c>
      <c r="F57" s="67">
        <v>2.0</v>
      </c>
      <c r="G57" s="68">
        <v>2.3</v>
      </c>
      <c r="H57" s="68">
        <v>1.27</v>
      </c>
      <c r="I57" s="69">
        <f t="shared" si="32"/>
        <v>3.57</v>
      </c>
      <c r="J57" s="69">
        <f t="shared" si="33"/>
        <v>4.6</v>
      </c>
      <c r="K57" s="69">
        <f t="shared" si="34"/>
        <v>2.54</v>
      </c>
      <c r="L57" s="69">
        <f t="shared" si="35"/>
        <v>7.14</v>
      </c>
      <c r="M57" s="70">
        <f t="shared" si="36"/>
        <v>9</v>
      </c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</row>
    <row r="58" ht="15.75" customHeight="1">
      <c r="A58" s="62" t="s">
        <v>121</v>
      </c>
      <c r="B58" s="63" t="s">
        <v>122</v>
      </c>
      <c r="C58" s="64">
        <v>90466.0</v>
      </c>
      <c r="D58" s="65" t="s">
        <v>123</v>
      </c>
      <c r="E58" s="67" t="s">
        <v>47</v>
      </c>
      <c r="F58" s="67">
        <v>6.0</v>
      </c>
      <c r="G58" s="68">
        <v>3.51</v>
      </c>
      <c r="H58" s="68">
        <v>8.41</v>
      </c>
      <c r="I58" s="69">
        <f t="shared" si="32"/>
        <v>11.92</v>
      </c>
      <c r="J58" s="69">
        <f t="shared" si="33"/>
        <v>21.06</v>
      </c>
      <c r="K58" s="69">
        <f t="shared" si="34"/>
        <v>50.46</v>
      </c>
      <c r="L58" s="69">
        <f t="shared" si="35"/>
        <v>71.52</v>
      </c>
      <c r="M58" s="70">
        <f t="shared" si="36"/>
        <v>90.13</v>
      </c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</row>
    <row r="59" ht="15.75" customHeight="1">
      <c r="A59" s="62" t="s">
        <v>124</v>
      </c>
      <c r="B59" s="63" t="s">
        <v>125</v>
      </c>
      <c r="C59" s="64">
        <v>97640.0</v>
      </c>
      <c r="D59" s="65" t="s">
        <v>126</v>
      </c>
      <c r="E59" s="67" t="s">
        <v>31</v>
      </c>
      <c r="F59" s="67">
        <v>6.5</v>
      </c>
      <c r="G59" s="68">
        <v>0.37</v>
      </c>
      <c r="H59" s="68">
        <v>1.15</v>
      </c>
      <c r="I59" s="69">
        <f t="shared" si="32"/>
        <v>1.52</v>
      </c>
      <c r="J59" s="69">
        <f t="shared" si="33"/>
        <v>2.405</v>
      </c>
      <c r="K59" s="69">
        <f t="shared" si="34"/>
        <v>7.475</v>
      </c>
      <c r="L59" s="69">
        <f t="shared" si="35"/>
        <v>9.88</v>
      </c>
      <c r="M59" s="70">
        <f t="shared" si="36"/>
        <v>12.45</v>
      </c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</row>
    <row r="60" ht="15.75" customHeight="1">
      <c r="A60" s="62" t="s">
        <v>127</v>
      </c>
      <c r="B60" s="63" t="s">
        <v>128</v>
      </c>
      <c r="C60" s="64" t="s">
        <v>129</v>
      </c>
      <c r="D60" s="65" t="s">
        <v>130</v>
      </c>
      <c r="E60" s="67" t="s">
        <v>39</v>
      </c>
      <c r="F60" s="67">
        <v>1.0</v>
      </c>
      <c r="G60" s="69">
        <v>17.15</v>
      </c>
      <c r="H60" s="69">
        <v>45.16</v>
      </c>
      <c r="I60" s="69">
        <f t="shared" si="32"/>
        <v>62.31</v>
      </c>
      <c r="J60" s="69">
        <f t="shared" si="33"/>
        <v>17.15</v>
      </c>
      <c r="K60" s="69">
        <f t="shared" si="34"/>
        <v>45.16</v>
      </c>
      <c r="L60" s="69">
        <f t="shared" si="35"/>
        <v>62.31</v>
      </c>
      <c r="M60" s="70">
        <f t="shared" si="36"/>
        <v>78.52</v>
      </c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</row>
    <row r="61" ht="15.75" customHeight="1">
      <c r="A61" s="62" t="s">
        <v>131</v>
      </c>
      <c r="B61" s="63" t="s">
        <v>132</v>
      </c>
      <c r="C61" s="64">
        <v>97628.0</v>
      </c>
      <c r="D61" s="65" t="s">
        <v>133</v>
      </c>
      <c r="E61" s="67" t="s">
        <v>101</v>
      </c>
      <c r="F61" s="67">
        <v>0.2</v>
      </c>
      <c r="G61" s="68">
        <v>71.65</v>
      </c>
      <c r="H61" s="68">
        <v>172.72</v>
      </c>
      <c r="I61" s="69">
        <f t="shared" si="32"/>
        <v>244.37</v>
      </c>
      <c r="J61" s="69">
        <f t="shared" si="33"/>
        <v>14.33</v>
      </c>
      <c r="K61" s="69">
        <f t="shared" si="34"/>
        <v>34.544</v>
      </c>
      <c r="L61" s="69">
        <f t="shared" si="35"/>
        <v>48.874</v>
      </c>
      <c r="M61" s="70">
        <f t="shared" si="36"/>
        <v>61.59</v>
      </c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</row>
    <row r="62" ht="15.75" customHeight="1">
      <c r="A62" s="62" t="s">
        <v>134</v>
      </c>
      <c r="B62" s="63" t="s">
        <v>135</v>
      </c>
      <c r="C62" s="64">
        <v>87501.0</v>
      </c>
      <c r="D62" s="65" t="s">
        <v>136</v>
      </c>
      <c r="E62" s="67" t="s">
        <v>31</v>
      </c>
      <c r="F62" s="67">
        <v>4.1</v>
      </c>
      <c r="G62" s="68">
        <v>74.99</v>
      </c>
      <c r="H62" s="68">
        <v>76.83</v>
      </c>
      <c r="I62" s="69">
        <f t="shared" si="32"/>
        <v>151.82</v>
      </c>
      <c r="J62" s="69">
        <f t="shared" si="33"/>
        <v>307.459</v>
      </c>
      <c r="K62" s="69">
        <f t="shared" si="34"/>
        <v>315.003</v>
      </c>
      <c r="L62" s="69">
        <f t="shared" si="35"/>
        <v>622.462</v>
      </c>
      <c r="M62" s="70">
        <f t="shared" si="36"/>
        <v>784.43</v>
      </c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</row>
    <row r="63" ht="15.75" customHeight="1">
      <c r="A63" s="62" t="s">
        <v>137</v>
      </c>
      <c r="B63" s="63" t="s">
        <v>138</v>
      </c>
      <c r="C63" s="64">
        <v>87879.0</v>
      </c>
      <c r="D63" s="65" t="s">
        <v>139</v>
      </c>
      <c r="E63" s="67" t="s">
        <v>31</v>
      </c>
      <c r="F63" s="67">
        <v>4.3</v>
      </c>
      <c r="G63" s="68">
        <v>1.76</v>
      </c>
      <c r="H63" s="68">
        <v>1.67</v>
      </c>
      <c r="I63" s="69">
        <f t="shared" si="32"/>
        <v>3.43</v>
      </c>
      <c r="J63" s="69">
        <f t="shared" si="33"/>
        <v>7.568</v>
      </c>
      <c r="K63" s="69">
        <f t="shared" si="34"/>
        <v>7.181</v>
      </c>
      <c r="L63" s="69">
        <f t="shared" si="35"/>
        <v>14.749</v>
      </c>
      <c r="M63" s="70">
        <f t="shared" si="36"/>
        <v>18.59</v>
      </c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</row>
    <row r="64" ht="15.75" customHeight="1">
      <c r="A64" s="62" t="s">
        <v>140</v>
      </c>
      <c r="B64" s="63" t="s">
        <v>141</v>
      </c>
      <c r="C64" s="64">
        <v>87529.0</v>
      </c>
      <c r="D64" s="65" t="s">
        <v>62</v>
      </c>
      <c r="E64" s="66" t="s">
        <v>31</v>
      </c>
      <c r="F64" s="67">
        <v>4.3</v>
      </c>
      <c r="G64" s="68">
        <v>14.97</v>
      </c>
      <c r="H64" s="68">
        <v>13.39</v>
      </c>
      <c r="I64" s="69">
        <f t="shared" si="32"/>
        <v>28.36</v>
      </c>
      <c r="J64" s="69">
        <f t="shared" si="33"/>
        <v>64.371</v>
      </c>
      <c r="K64" s="69">
        <f t="shared" si="34"/>
        <v>57.577</v>
      </c>
      <c r="L64" s="69">
        <f t="shared" si="35"/>
        <v>121.948</v>
      </c>
      <c r="M64" s="70">
        <f t="shared" si="36"/>
        <v>153.68</v>
      </c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</row>
    <row r="65" ht="15.75" customHeight="1">
      <c r="A65" s="62" t="s">
        <v>142</v>
      </c>
      <c r="B65" s="63" t="s">
        <v>143</v>
      </c>
      <c r="C65" s="64">
        <v>88495.0</v>
      </c>
      <c r="D65" s="65" t="s">
        <v>144</v>
      </c>
      <c r="E65" s="66" t="s">
        <v>31</v>
      </c>
      <c r="F65" s="67">
        <v>4.3</v>
      </c>
      <c r="G65" s="68">
        <v>5.26</v>
      </c>
      <c r="H65" s="68">
        <v>5.52</v>
      </c>
      <c r="I65" s="69">
        <f t="shared" si="32"/>
        <v>10.78</v>
      </c>
      <c r="J65" s="69">
        <f t="shared" si="33"/>
        <v>22.618</v>
      </c>
      <c r="K65" s="69">
        <f t="shared" si="34"/>
        <v>23.736</v>
      </c>
      <c r="L65" s="69">
        <f t="shared" si="35"/>
        <v>46.354</v>
      </c>
      <c r="M65" s="70">
        <f t="shared" si="36"/>
        <v>58.42</v>
      </c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71"/>
    </row>
    <row r="66" ht="15.75" customHeight="1">
      <c r="A66" s="62" t="s">
        <v>145</v>
      </c>
      <c r="B66" s="63" t="s">
        <v>146</v>
      </c>
      <c r="C66" s="64">
        <v>87299.0</v>
      </c>
      <c r="D66" s="65" t="s">
        <v>147</v>
      </c>
      <c r="E66" s="67" t="s">
        <v>101</v>
      </c>
      <c r="F66" s="67">
        <v>0.25</v>
      </c>
      <c r="G66" s="68">
        <v>267.07</v>
      </c>
      <c r="H66" s="68">
        <v>55.49</v>
      </c>
      <c r="I66" s="69">
        <f t="shared" si="32"/>
        <v>322.56</v>
      </c>
      <c r="J66" s="69">
        <f t="shared" si="33"/>
        <v>66.7675</v>
      </c>
      <c r="K66" s="69">
        <f t="shared" si="34"/>
        <v>13.8725</v>
      </c>
      <c r="L66" s="69">
        <f t="shared" si="35"/>
        <v>80.64</v>
      </c>
      <c r="M66" s="70">
        <f t="shared" si="36"/>
        <v>101.62</v>
      </c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</row>
    <row r="67" ht="15.75" customHeight="1">
      <c r="A67" s="62" t="s">
        <v>148</v>
      </c>
      <c r="B67" s="63" t="s">
        <v>149</v>
      </c>
      <c r="C67" s="64">
        <v>87251.0</v>
      </c>
      <c r="D67" s="65" t="s">
        <v>150</v>
      </c>
      <c r="E67" s="67" t="s">
        <v>31</v>
      </c>
      <c r="F67" s="67">
        <v>23.8</v>
      </c>
      <c r="G67" s="68">
        <v>32.46</v>
      </c>
      <c r="H67" s="68">
        <v>6.81</v>
      </c>
      <c r="I67" s="69">
        <f t="shared" si="32"/>
        <v>39.27</v>
      </c>
      <c r="J67" s="69">
        <f t="shared" si="33"/>
        <v>772.548</v>
      </c>
      <c r="K67" s="69">
        <f t="shared" si="34"/>
        <v>162.078</v>
      </c>
      <c r="L67" s="69">
        <f t="shared" si="35"/>
        <v>934.626</v>
      </c>
      <c r="M67" s="70">
        <f t="shared" si="36"/>
        <v>1177.82</v>
      </c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</row>
    <row r="68" ht="15.75" customHeight="1">
      <c r="A68" s="62" t="s">
        <v>151</v>
      </c>
      <c r="B68" s="63" t="s">
        <v>152</v>
      </c>
      <c r="C68" s="64">
        <v>87879.0</v>
      </c>
      <c r="D68" s="65" t="s">
        <v>139</v>
      </c>
      <c r="E68" s="67" t="s">
        <v>31</v>
      </c>
      <c r="F68" s="67">
        <v>27.5</v>
      </c>
      <c r="G68" s="68">
        <v>1.76</v>
      </c>
      <c r="H68" s="68">
        <v>1.67</v>
      </c>
      <c r="I68" s="69">
        <f t="shared" si="32"/>
        <v>3.43</v>
      </c>
      <c r="J68" s="69">
        <f t="shared" si="33"/>
        <v>48.4</v>
      </c>
      <c r="K68" s="69">
        <f t="shared" si="34"/>
        <v>45.925</v>
      </c>
      <c r="L68" s="69">
        <f t="shared" si="35"/>
        <v>94.325</v>
      </c>
      <c r="M68" s="70">
        <f t="shared" si="36"/>
        <v>118.87</v>
      </c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</row>
    <row r="69" ht="15.75" customHeight="1">
      <c r="A69" s="62" t="s">
        <v>153</v>
      </c>
      <c r="B69" s="63" t="s">
        <v>154</v>
      </c>
      <c r="C69" s="64">
        <v>87529.0</v>
      </c>
      <c r="D69" s="65" t="s">
        <v>62</v>
      </c>
      <c r="E69" s="66" t="s">
        <v>31</v>
      </c>
      <c r="F69" s="67">
        <v>27.7</v>
      </c>
      <c r="G69" s="68">
        <v>14.97</v>
      </c>
      <c r="H69" s="68">
        <v>13.39</v>
      </c>
      <c r="I69" s="69">
        <f t="shared" si="32"/>
        <v>28.36</v>
      </c>
      <c r="J69" s="69">
        <f t="shared" si="33"/>
        <v>414.669</v>
      </c>
      <c r="K69" s="69">
        <f t="shared" si="34"/>
        <v>370.903</v>
      </c>
      <c r="L69" s="69">
        <f t="shared" si="35"/>
        <v>785.572</v>
      </c>
      <c r="M69" s="70">
        <f t="shared" si="36"/>
        <v>989.98</v>
      </c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</row>
    <row r="70" ht="15.75" customHeight="1">
      <c r="A70" s="62" t="s">
        <v>155</v>
      </c>
      <c r="B70" s="63" t="s">
        <v>156</v>
      </c>
      <c r="C70" s="64">
        <v>88495.0</v>
      </c>
      <c r="D70" s="65" t="s">
        <v>144</v>
      </c>
      <c r="E70" s="66" t="s">
        <v>31</v>
      </c>
      <c r="F70" s="67">
        <v>25.0</v>
      </c>
      <c r="G70" s="68">
        <v>5.26</v>
      </c>
      <c r="H70" s="68">
        <v>5.52</v>
      </c>
      <c r="I70" s="69">
        <f t="shared" si="32"/>
        <v>10.78</v>
      </c>
      <c r="J70" s="69">
        <f t="shared" si="33"/>
        <v>131.5</v>
      </c>
      <c r="K70" s="69">
        <f t="shared" si="34"/>
        <v>138</v>
      </c>
      <c r="L70" s="69">
        <f t="shared" si="35"/>
        <v>269.5</v>
      </c>
      <c r="M70" s="70">
        <f t="shared" si="36"/>
        <v>339.62</v>
      </c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</row>
    <row r="71" ht="15.75" customHeight="1">
      <c r="A71" s="62" t="s">
        <v>157</v>
      </c>
      <c r="B71" s="63" t="s">
        <v>158</v>
      </c>
      <c r="C71" s="64">
        <v>88649.0</v>
      </c>
      <c r="D71" s="65" t="s">
        <v>159</v>
      </c>
      <c r="E71" s="67" t="s">
        <v>47</v>
      </c>
      <c r="F71" s="67">
        <v>22.7</v>
      </c>
      <c r="G71" s="68">
        <v>4.89</v>
      </c>
      <c r="H71" s="68">
        <v>1.78</v>
      </c>
      <c r="I71" s="69">
        <f t="shared" si="32"/>
        <v>6.67</v>
      </c>
      <c r="J71" s="69">
        <f t="shared" si="33"/>
        <v>111.003</v>
      </c>
      <c r="K71" s="69">
        <f t="shared" si="34"/>
        <v>40.406</v>
      </c>
      <c r="L71" s="69">
        <f t="shared" si="35"/>
        <v>151.409</v>
      </c>
      <c r="M71" s="70">
        <f t="shared" si="36"/>
        <v>190.81</v>
      </c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</row>
    <row r="72" ht="15.75" customHeight="1">
      <c r="A72" s="62" t="s">
        <v>160</v>
      </c>
      <c r="B72" s="63" t="s">
        <v>161</v>
      </c>
      <c r="C72" s="64">
        <v>98689.0</v>
      </c>
      <c r="D72" s="65" t="s">
        <v>162</v>
      </c>
      <c r="E72" s="67" t="s">
        <v>47</v>
      </c>
      <c r="F72" s="67">
        <v>0.8</v>
      </c>
      <c r="G72" s="68">
        <v>63.84</v>
      </c>
      <c r="H72" s="68">
        <v>15.95</v>
      </c>
      <c r="I72" s="69">
        <f t="shared" si="32"/>
        <v>79.79</v>
      </c>
      <c r="J72" s="69">
        <f t="shared" si="33"/>
        <v>51.072</v>
      </c>
      <c r="K72" s="69">
        <f t="shared" si="34"/>
        <v>12.76</v>
      </c>
      <c r="L72" s="69">
        <f t="shared" si="35"/>
        <v>63.832</v>
      </c>
      <c r="M72" s="70">
        <f t="shared" si="36"/>
        <v>80.44</v>
      </c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</row>
    <row r="73" ht="15.75" customHeight="1">
      <c r="A73" s="62" t="s">
        <v>163</v>
      </c>
      <c r="B73" s="63" t="s">
        <v>164</v>
      </c>
      <c r="C73" s="64">
        <v>88485.0</v>
      </c>
      <c r="D73" s="65" t="s">
        <v>30</v>
      </c>
      <c r="E73" s="66" t="s">
        <v>31</v>
      </c>
      <c r="F73" s="67">
        <v>56.6</v>
      </c>
      <c r="G73" s="68">
        <v>1.58</v>
      </c>
      <c r="H73" s="68">
        <v>0.91</v>
      </c>
      <c r="I73" s="69">
        <f t="shared" si="32"/>
        <v>2.49</v>
      </c>
      <c r="J73" s="69">
        <f t="shared" si="33"/>
        <v>89.428</v>
      </c>
      <c r="K73" s="69">
        <f t="shared" si="34"/>
        <v>51.506</v>
      </c>
      <c r="L73" s="69">
        <f t="shared" si="35"/>
        <v>140.934</v>
      </c>
      <c r="M73" s="70">
        <f t="shared" si="36"/>
        <v>177.61</v>
      </c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</row>
    <row r="74" ht="15.75" customHeight="1">
      <c r="A74" s="62" t="s">
        <v>165</v>
      </c>
      <c r="B74" s="63" t="s">
        <v>166</v>
      </c>
      <c r="C74" s="64">
        <v>88489.0</v>
      </c>
      <c r="D74" s="65" t="s">
        <v>67</v>
      </c>
      <c r="E74" s="66" t="s">
        <v>31</v>
      </c>
      <c r="F74" s="67">
        <v>56.6</v>
      </c>
      <c r="G74" s="68">
        <v>9.38</v>
      </c>
      <c r="H74" s="68">
        <v>4.4</v>
      </c>
      <c r="I74" s="69">
        <f t="shared" si="32"/>
        <v>13.78</v>
      </c>
      <c r="J74" s="69">
        <f t="shared" si="33"/>
        <v>530.908</v>
      </c>
      <c r="K74" s="69">
        <f t="shared" si="34"/>
        <v>249.04</v>
      </c>
      <c r="L74" s="69">
        <f t="shared" si="35"/>
        <v>779.948</v>
      </c>
      <c r="M74" s="70">
        <f t="shared" si="36"/>
        <v>982.89</v>
      </c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</row>
    <row r="75" ht="15.75" customHeight="1">
      <c r="A75" s="62" t="s">
        <v>167</v>
      </c>
      <c r="B75" s="63" t="s">
        <v>168</v>
      </c>
      <c r="C75" s="64">
        <v>88484.0</v>
      </c>
      <c r="D75" s="65" t="s">
        <v>88</v>
      </c>
      <c r="E75" s="66" t="s">
        <v>31</v>
      </c>
      <c r="F75" s="67">
        <v>16.3</v>
      </c>
      <c r="G75" s="68">
        <v>1.68</v>
      </c>
      <c r="H75" s="68">
        <v>1.21</v>
      </c>
      <c r="I75" s="69">
        <f t="shared" si="32"/>
        <v>2.89</v>
      </c>
      <c r="J75" s="69">
        <f t="shared" si="33"/>
        <v>27.384</v>
      </c>
      <c r="K75" s="69">
        <f t="shared" si="34"/>
        <v>19.723</v>
      </c>
      <c r="L75" s="69">
        <f t="shared" si="35"/>
        <v>47.107</v>
      </c>
      <c r="M75" s="70">
        <f t="shared" si="36"/>
        <v>59.36</v>
      </c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</row>
    <row r="76" ht="15.75" customHeight="1">
      <c r="A76" s="62" t="s">
        <v>169</v>
      </c>
      <c r="B76" s="63" t="s">
        <v>170</v>
      </c>
      <c r="C76" s="64">
        <v>88488.0</v>
      </c>
      <c r="D76" s="65" t="s">
        <v>91</v>
      </c>
      <c r="E76" s="66" t="s">
        <v>31</v>
      </c>
      <c r="F76" s="67">
        <v>16.3</v>
      </c>
      <c r="G76" s="68">
        <v>9.89</v>
      </c>
      <c r="H76" s="68">
        <v>5.73</v>
      </c>
      <c r="I76" s="69">
        <f t="shared" si="32"/>
        <v>15.62</v>
      </c>
      <c r="J76" s="69">
        <f t="shared" si="33"/>
        <v>161.207</v>
      </c>
      <c r="K76" s="69">
        <f t="shared" si="34"/>
        <v>93.399</v>
      </c>
      <c r="L76" s="69">
        <f t="shared" si="35"/>
        <v>254.606</v>
      </c>
      <c r="M76" s="70">
        <f t="shared" si="36"/>
        <v>320.85</v>
      </c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</row>
    <row r="77" ht="15.75" customHeight="1">
      <c r="A77" s="62" t="s">
        <v>171</v>
      </c>
      <c r="B77" s="63" t="s">
        <v>172</v>
      </c>
      <c r="C77" s="64">
        <v>96110.0</v>
      </c>
      <c r="D77" s="65" t="s">
        <v>173</v>
      </c>
      <c r="E77" s="66" t="s">
        <v>31</v>
      </c>
      <c r="F77" s="67">
        <v>7.2</v>
      </c>
      <c r="G77" s="68">
        <v>45.99</v>
      </c>
      <c r="H77" s="68">
        <v>14.02</v>
      </c>
      <c r="I77" s="69">
        <f t="shared" si="32"/>
        <v>60.01</v>
      </c>
      <c r="J77" s="69">
        <f t="shared" si="33"/>
        <v>331.128</v>
      </c>
      <c r="K77" s="69">
        <f t="shared" si="34"/>
        <v>100.944</v>
      </c>
      <c r="L77" s="69">
        <f t="shared" si="35"/>
        <v>432.072</v>
      </c>
      <c r="M77" s="70">
        <f t="shared" si="36"/>
        <v>544.5</v>
      </c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</row>
    <row r="78" ht="15.75" customHeight="1">
      <c r="A78" s="62" t="s">
        <v>174</v>
      </c>
      <c r="B78" s="63" t="s">
        <v>172</v>
      </c>
      <c r="C78" s="64">
        <v>88494.0</v>
      </c>
      <c r="D78" s="65" t="s">
        <v>175</v>
      </c>
      <c r="E78" s="67" t="s">
        <v>31</v>
      </c>
      <c r="F78" s="67">
        <v>7.2</v>
      </c>
      <c r="G78" s="68">
        <v>7.68</v>
      </c>
      <c r="H78" s="68">
        <v>11.86</v>
      </c>
      <c r="I78" s="69">
        <f t="shared" si="32"/>
        <v>19.54</v>
      </c>
      <c r="J78" s="69">
        <f t="shared" si="33"/>
        <v>55.296</v>
      </c>
      <c r="K78" s="69">
        <f t="shared" si="34"/>
        <v>85.392</v>
      </c>
      <c r="L78" s="69">
        <f t="shared" si="35"/>
        <v>140.688</v>
      </c>
      <c r="M78" s="70">
        <f t="shared" si="36"/>
        <v>177.3</v>
      </c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</row>
    <row r="79" ht="15.75" customHeight="1">
      <c r="A79" s="62" t="s">
        <v>174</v>
      </c>
      <c r="B79" s="63" t="s">
        <v>172</v>
      </c>
      <c r="C79" s="64">
        <v>88488.0</v>
      </c>
      <c r="D79" s="65" t="s">
        <v>91</v>
      </c>
      <c r="E79" s="67" t="s">
        <v>31</v>
      </c>
      <c r="F79" s="67">
        <v>7.2</v>
      </c>
      <c r="G79" s="68">
        <v>9.89</v>
      </c>
      <c r="H79" s="68">
        <v>5.73</v>
      </c>
      <c r="I79" s="69">
        <f t="shared" si="32"/>
        <v>15.62</v>
      </c>
      <c r="J79" s="69">
        <f t="shared" si="33"/>
        <v>71.208</v>
      </c>
      <c r="K79" s="69">
        <f t="shared" si="34"/>
        <v>41.256</v>
      </c>
      <c r="L79" s="69">
        <f t="shared" si="35"/>
        <v>112.464</v>
      </c>
      <c r="M79" s="70">
        <f t="shared" si="36"/>
        <v>141.73</v>
      </c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</row>
    <row r="80" ht="15.75" customHeight="1">
      <c r="A80" s="62" t="s">
        <v>176</v>
      </c>
      <c r="B80" s="63" t="s">
        <v>177</v>
      </c>
      <c r="C80" s="64">
        <v>96121.0</v>
      </c>
      <c r="D80" s="65" t="s">
        <v>178</v>
      </c>
      <c r="E80" s="67" t="s">
        <v>47</v>
      </c>
      <c r="F80" s="67">
        <v>11.1</v>
      </c>
      <c r="G80" s="68">
        <v>8.53</v>
      </c>
      <c r="H80" s="68">
        <v>2.56</v>
      </c>
      <c r="I80" s="69">
        <f t="shared" si="32"/>
        <v>11.09</v>
      </c>
      <c r="J80" s="69">
        <f t="shared" si="33"/>
        <v>94.683</v>
      </c>
      <c r="K80" s="69">
        <f t="shared" si="34"/>
        <v>28.416</v>
      </c>
      <c r="L80" s="69">
        <f t="shared" si="35"/>
        <v>123.099</v>
      </c>
      <c r="M80" s="70">
        <f t="shared" si="36"/>
        <v>155.13</v>
      </c>
      <c r="N80" s="71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</row>
    <row r="81" ht="15.75" customHeight="1">
      <c r="A81" s="62" t="s">
        <v>179</v>
      </c>
      <c r="B81" s="63" t="s">
        <v>180</v>
      </c>
      <c r="C81" s="64" t="s">
        <v>181</v>
      </c>
      <c r="D81" s="65" t="s">
        <v>182</v>
      </c>
      <c r="E81" s="67" t="s">
        <v>39</v>
      </c>
      <c r="F81" s="67">
        <v>1.0</v>
      </c>
      <c r="G81" s="68">
        <v>44.31</v>
      </c>
      <c r="H81" s="68">
        <v>0.0</v>
      </c>
      <c r="I81" s="69">
        <f t="shared" si="32"/>
        <v>44.31</v>
      </c>
      <c r="J81" s="69">
        <f t="shared" si="33"/>
        <v>44.31</v>
      </c>
      <c r="K81" s="69">
        <f t="shared" si="34"/>
        <v>0</v>
      </c>
      <c r="L81" s="69">
        <f t="shared" si="35"/>
        <v>44.31</v>
      </c>
      <c r="M81" s="70">
        <f t="shared" si="36"/>
        <v>55.84</v>
      </c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</row>
    <row r="82" ht="15.75" customHeight="1">
      <c r="A82" s="62" t="s">
        <v>183</v>
      </c>
      <c r="B82" s="63" t="s">
        <v>69</v>
      </c>
      <c r="C82" s="64" t="s">
        <v>70</v>
      </c>
      <c r="D82" s="65" t="s">
        <v>71</v>
      </c>
      <c r="E82" s="67" t="s">
        <v>39</v>
      </c>
      <c r="F82" s="67">
        <v>2.0</v>
      </c>
      <c r="G82" s="69">
        <v>58.7561</v>
      </c>
      <c r="H82" s="69">
        <v>10.197795</v>
      </c>
      <c r="I82" s="69">
        <f t="shared" si="32"/>
        <v>68.953895</v>
      </c>
      <c r="J82" s="69">
        <f t="shared" si="33"/>
        <v>117.5122</v>
      </c>
      <c r="K82" s="69">
        <f t="shared" si="34"/>
        <v>20.39559</v>
      </c>
      <c r="L82" s="69">
        <f t="shared" si="35"/>
        <v>137.90779</v>
      </c>
      <c r="M82" s="70">
        <f t="shared" si="36"/>
        <v>173.79</v>
      </c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</row>
    <row r="83" ht="12.75" customHeight="1">
      <c r="A83" s="74"/>
      <c r="B83" s="74"/>
      <c r="C83" s="74"/>
      <c r="D83" s="75"/>
      <c r="E83" s="75"/>
      <c r="F83" s="75"/>
      <c r="G83" s="75"/>
      <c r="H83" s="75"/>
      <c r="I83" s="75"/>
      <c r="J83" s="76"/>
      <c r="K83" s="76"/>
      <c r="L83" s="76"/>
      <c r="M83" s="76"/>
      <c r="N83" s="72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73"/>
    </row>
    <row r="84" ht="12.75" customHeight="1">
      <c r="A84" s="57" t="s">
        <v>184</v>
      </c>
      <c r="B84" s="50"/>
      <c r="C84" s="17"/>
      <c r="D84" s="77" t="s">
        <v>185</v>
      </c>
      <c r="E84" s="50"/>
      <c r="F84" s="50"/>
      <c r="G84" s="50"/>
      <c r="H84" s="50"/>
      <c r="I84" s="17"/>
      <c r="J84" s="59">
        <f t="shared" ref="J84:M84" si="37">SUM(J85:J115)</f>
        <v>8848.4176</v>
      </c>
      <c r="K84" s="59">
        <f t="shared" si="37"/>
        <v>5076.40137</v>
      </c>
      <c r="L84" s="59">
        <f t="shared" si="37"/>
        <v>13924.81897</v>
      </c>
      <c r="M84" s="59">
        <f t="shared" si="37"/>
        <v>17548.05</v>
      </c>
      <c r="N84" s="60">
        <f>M84</f>
        <v>17548.05</v>
      </c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</row>
    <row r="85" ht="15.75" customHeight="1">
      <c r="A85" s="62" t="s">
        <v>186</v>
      </c>
      <c r="B85" s="63" t="s">
        <v>99</v>
      </c>
      <c r="C85" s="64">
        <v>97622.0</v>
      </c>
      <c r="D85" s="65" t="s">
        <v>100</v>
      </c>
      <c r="E85" s="67" t="s">
        <v>101</v>
      </c>
      <c r="F85" s="67">
        <v>3.0</v>
      </c>
      <c r="G85" s="68">
        <v>14.46</v>
      </c>
      <c r="H85" s="68">
        <v>34.98</v>
      </c>
      <c r="I85" s="69">
        <f t="shared" ref="I85:I115" si="38">SUM(G85:H85)</f>
        <v>49.44</v>
      </c>
      <c r="J85" s="69">
        <f t="shared" ref="J85:J115" si="39">G85*F85</f>
        <v>43.38</v>
      </c>
      <c r="K85" s="69">
        <f t="shared" ref="K85:K115" si="40">H85*F85</f>
        <v>104.94</v>
      </c>
      <c r="L85" s="69">
        <f t="shared" ref="L85:L115" si="41">I85*F85</f>
        <v>148.32</v>
      </c>
      <c r="M85" s="70">
        <f t="shared" ref="M85:M115" si="42">ROUND(L85*(1+$M$4),2)</f>
        <v>186.91</v>
      </c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</row>
    <row r="86" ht="15.75" customHeight="1">
      <c r="A86" s="62" t="s">
        <v>187</v>
      </c>
      <c r="B86" s="63" t="s">
        <v>103</v>
      </c>
      <c r="C86" s="64">
        <v>97634.0</v>
      </c>
      <c r="D86" s="65" t="s">
        <v>104</v>
      </c>
      <c r="E86" s="67" t="s">
        <v>31</v>
      </c>
      <c r="F86" s="67">
        <v>24.3</v>
      </c>
      <c r="G86" s="68">
        <v>3.06</v>
      </c>
      <c r="H86" s="68">
        <v>7.75</v>
      </c>
      <c r="I86" s="69">
        <f t="shared" si="38"/>
        <v>10.81</v>
      </c>
      <c r="J86" s="69">
        <f t="shared" si="39"/>
        <v>74.358</v>
      </c>
      <c r="K86" s="69">
        <f t="shared" si="40"/>
        <v>188.325</v>
      </c>
      <c r="L86" s="69">
        <f t="shared" si="41"/>
        <v>262.683</v>
      </c>
      <c r="M86" s="70">
        <f t="shared" si="42"/>
        <v>331.03</v>
      </c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</row>
    <row r="87" ht="15.75" customHeight="1">
      <c r="A87" s="62" t="s">
        <v>188</v>
      </c>
      <c r="B87" s="63" t="s">
        <v>106</v>
      </c>
      <c r="C87" s="64">
        <v>97634.0</v>
      </c>
      <c r="D87" s="65" t="s">
        <v>104</v>
      </c>
      <c r="E87" s="67" t="s">
        <v>101</v>
      </c>
      <c r="F87" s="67">
        <v>77.5</v>
      </c>
      <c r="G87" s="68">
        <v>3.06</v>
      </c>
      <c r="H87" s="68">
        <v>7.75</v>
      </c>
      <c r="I87" s="69">
        <f t="shared" si="38"/>
        <v>10.81</v>
      </c>
      <c r="J87" s="69">
        <f t="shared" si="39"/>
        <v>237.15</v>
      </c>
      <c r="K87" s="69">
        <f t="shared" si="40"/>
        <v>600.625</v>
      </c>
      <c r="L87" s="69">
        <f t="shared" si="41"/>
        <v>837.775</v>
      </c>
      <c r="M87" s="70">
        <f t="shared" si="42"/>
        <v>1055.76</v>
      </c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</row>
    <row r="88" ht="15.75" customHeight="1">
      <c r="A88" s="62" t="s">
        <v>189</v>
      </c>
      <c r="B88" s="63" t="s">
        <v>190</v>
      </c>
      <c r="C88" s="64">
        <v>97643.0</v>
      </c>
      <c r="D88" s="65" t="s">
        <v>191</v>
      </c>
      <c r="E88" s="66" t="s">
        <v>31</v>
      </c>
      <c r="F88" s="67">
        <v>24.45</v>
      </c>
      <c r="G88" s="68">
        <v>5.86</v>
      </c>
      <c r="H88" s="68">
        <v>15.64</v>
      </c>
      <c r="I88" s="69">
        <f t="shared" si="38"/>
        <v>21.5</v>
      </c>
      <c r="J88" s="69">
        <f t="shared" si="39"/>
        <v>143.277</v>
      </c>
      <c r="K88" s="69">
        <f t="shared" si="40"/>
        <v>382.398</v>
      </c>
      <c r="L88" s="69">
        <f t="shared" si="41"/>
        <v>525.675</v>
      </c>
      <c r="M88" s="70">
        <f t="shared" si="42"/>
        <v>662.46</v>
      </c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</row>
    <row r="89" ht="15.75" customHeight="1">
      <c r="A89" s="62" t="s">
        <v>192</v>
      </c>
      <c r="B89" s="63" t="s">
        <v>193</v>
      </c>
      <c r="C89" s="64">
        <v>97640.0</v>
      </c>
      <c r="D89" s="65" t="s">
        <v>126</v>
      </c>
      <c r="E89" s="67" t="s">
        <v>101</v>
      </c>
      <c r="F89" s="67">
        <v>98.0</v>
      </c>
      <c r="G89" s="68">
        <v>0.37</v>
      </c>
      <c r="H89" s="68">
        <v>1.15</v>
      </c>
      <c r="I89" s="69">
        <f t="shared" si="38"/>
        <v>1.52</v>
      </c>
      <c r="J89" s="69">
        <f t="shared" si="39"/>
        <v>36.26</v>
      </c>
      <c r="K89" s="69">
        <f t="shared" si="40"/>
        <v>112.7</v>
      </c>
      <c r="L89" s="69">
        <f t="shared" si="41"/>
        <v>148.96</v>
      </c>
      <c r="M89" s="70">
        <f t="shared" si="42"/>
        <v>187.72</v>
      </c>
      <c r="N89" s="71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</row>
    <row r="90" ht="15.75" customHeight="1">
      <c r="A90" s="62" t="s">
        <v>194</v>
      </c>
      <c r="B90" s="63" t="s">
        <v>108</v>
      </c>
      <c r="C90" s="64">
        <v>90443.0</v>
      </c>
      <c r="D90" s="65" t="s">
        <v>109</v>
      </c>
      <c r="E90" s="67" t="s">
        <v>47</v>
      </c>
      <c r="F90" s="67">
        <v>6.0</v>
      </c>
      <c r="G90" s="68">
        <v>2.71</v>
      </c>
      <c r="H90" s="68">
        <v>9.36</v>
      </c>
      <c r="I90" s="69">
        <f t="shared" si="38"/>
        <v>12.07</v>
      </c>
      <c r="J90" s="69">
        <f t="shared" si="39"/>
        <v>16.26</v>
      </c>
      <c r="K90" s="69">
        <f t="shared" si="40"/>
        <v>56.16</v>
      </c>
      <c r="L90" s="69">
        <f t="shared" si="41"/>
        <v>72.42</v>
      </c>
      <c r="M90" s="70">
        <f t="shared" si="42"/>
        <v>91.26</v>
      </c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</row>
    <row r="91" ht="15.75" customHeight="1">
      <c r="A91" s="62" t="s">
        <v>195</v>
      </c>
      <c r="B91" s="63" t="s">
        <v>111</v>
      </c>
      <c r="C91" s="64">
        <v>97662.0</v>
      </c>
      <c r="D91" s="65" t="s">
        <v>112</v>
      </c>
      <c r="E91" s="67" t="s">
        <v>47</v>
      </c>
      <c r="F91" s="67">
        <v>15.0</v>
      </c>
      <c r="G91" s="68">
        <v>0.08</v>
      </c>
      <c r="H91" s="68">
        <v>0.35</v>
      </c>
      <c r="I91" s="69">
        <f t="shared" si="38"/>
        <v>0.43</v>
      </c>
      <c r="J91" s="69">
        <f t="shared" si="39"/>
        <v>1.2</v>
      </c>
      <c r="K91" s="69">
        <f t="shared" si="40"/>
        <v>5.25</v>
      </c>
      <c r="L91" s="69">
        <f t="shared" si="41"/>
        <v>6.45</v>
      </c>
      <c r="M91" s="70">
        <f t="shared" si="42"/>
        <v>8.13</v>
      </c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</row>
    <row r="92">
      <c r="A92" s="62" t="s">
        <v>196</v>
      </c>
      <c r="B92" s="63" t="s">
        <v>197</v>
      </c>
      <c r="C92" s="64">
        <v>96370.0</v>
      </c>
      <c r="D92" s="65" t="s">
        <v>198</v>
      </c>
      <c r="E92" s="66" t="s">
        <v>31</v>
      </c>
      <c r="F92" s="67">
        <v>7.1</v>
      </c>
      <c r="G92" s="68">
        <v>45.76</v>
      </c>
      <c r="H92" s="68">
        <v>7.55</v>
      </c>
      <c r="I92" s="69">
        <f t="shared" si="38"/>
        <v>53.31</v>
      </c>
      <c r="J92" s="69">
        <f t="shared" si="39"/>
        <v>324.896</v>
      </c>
      <c r="K92" s="69">
        <f t="shared" si="40"/>
        <v>53.605</v>
      </c>
      <c r="L92" s="69">
        <f t="shared" si="41"/>
        <v>378.501</v>
      </c>
      <c r="M92" s="70">
        <f t="shared" si="42"/>
        <v>476.99</v>
      </c>
      <c r="N92" s="72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73"/>
    </row>
    <row r="93">
      <c r="A93" s="62" t="s">
        <v>199</v>
      </c>
      <c r="B93" s="63" t="s">
        <v>200</v>
      </c>
      <c r="C93" s="64">
        <v>96370.0</v>
      </c>
      <c r="D93" s="65" t="s">
        <v>198</v>
      </c>
      <c r="E93" s="66" t="s">
        <v>31</v>
      </c>
      <c r="F93" s="67">
        <v>3.0</v>
      </c>
      <c r="G93" s="68">
        <v>45.76</v>
      </c>
      <c r="H93" s="68">
        <v>7.55</v>
      </c>
      <c r="I93" s="69">
        <f t="shared" si="38"/>
        <v>53.31</v>
      </c>
      <c r="J93" s="69">
        <f t="shared" si="39"/>
        <v>137.28</v>
      </c>
      <c r="K93" s="69">
        <f t="shared" si="40"/>
        <v>22.65</v>
      </c>
      <c r="L93" s="69">
        <f t="shared" si="41"/>
        <v>159.93</v>
      </c>
      <c r="M93" s="70">
        <f t="shared" si="42"/>
        <v>201.54</v>
      </c>
      <c r="N93" s="72"/>
      <c r="O93" s="73"/>
      <c r="P93" s="73"/>
      <c r="Q93" s="73"/>
      <c r="R93" s="73"/>
      <c r="S93" s="73"/>
      <c r="T93" s="73"/>
      <c r="U93" s="73"/>
      <c r="V93" s="73"/>
      <c r="W93" s="73"/>
      <c r="X93" s="73"/>
      <c r="Y93" s="73"/>
      <c r="Z93" s="73"/>
    </row>
    <row r="94">
      <c r="A94" s="62" t="s">
        <v>201</v>
      </c>
      <c r="B94" s="63" t="s">
        <v>202</v>
      </c>
      <c r="C94" s="64">
        <v>88495.0</v>
      </c>
      <c r="D94" s="65" t="s">
        <v>144</v>
      </c>
      <c r="E94" s="66" t="s">
        <v>31</v>
      </c>
      <c r="F94" s="67">
        <v>10.1</v>
      </c>
      <c r="G94" s="68">
        <v>5.26</v>
      </c>
      <c r="H94" s="68">
        <v>5.52</v>
      </c>
      <c r="I94" s="69">
        <f t="shared" si="38"/>
        <v>10.78</v>
      </c>
      <c r="J94" s="69">
        <f t="shared" si="39"/>
        <v>53.126</v>
      </c>
      <c r="K94" s="69">
        <f t="shared" si="40"/>
        <v>55.752</v>
      </c>
      <c r="L94" s="69">
        <f t="shared" si="41"/>
        <v>108.878</v>
      </c>
      <c r="M94" s="70">
        <f t="shared" si="42"/>
        <v>137.21</v>
      </c>
      <c r="N94" s="72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</row>
    <row r="95" ht="15.75" customHeight="1">
      <c r="A95" s="62" t="s">
        <v>203</v>
      </c>
      <c r="B95" s="63" t="s">
        <v>114</v>
      </c>
      <c r="C95" s="64">
        <v>1200.0</v>
      </c>
      <c r="D95" s="65" t="s">
        <v>204</v>
      </c>
      <c r="E95" s="67" t="s">
        <v>39</v>
      </c>
      <c r="F95" s="67">
        <v>2.0</v>
      </c>
      <c r="G95" s="68">
        <v>8.76</v>
      </c>
      <c r="H95" s="68">
        <v>0.0</v>
      </c>
      <c r="I95" s="69">
        <f t="shared" si="38"/>
        <v>8.76</v>
      </c>
      <c r="J95" s="69">
        <f t="shared" si="39"/>
        <v>17.52</v>
      </c>
      <c r="K95" s="69">
        <f t="shared" si="40"/>
        <v>0</v>
      </c>
      <c r="L95" s="69">
        <f t="shared" si="41"/>
        <v>17.52</v>
      </c>
      <c r="M95" s="70">
        <f t="shared" si="42"/>
        <v>22.08</v>
      </c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</row>
    <row r="96" ht="15.75" customHeight="1">
      <c r="A96" s="62" t="s">
        <v>205</v>
      </c>
      <c r="B96" s="63" t="s">
        <v>118</v>
      </c>
      <c r="C96" s="64">
        <v>1202.0</v>
      </c>
      <c r="D96" s="65" t="s">
        <v>206</v>
      </c>
      <c r="E96" s="67" t="s">
        <v>39</v>
      </c>
      <c r="F96" s="67">
        <v>1.0</v>
      </c>
      <c r="G96" s="68">
        <v>4.38</v>
      </c>
      <c r="H96" s="68">
        <v>0.0</v>
      </c>
      <c r="I96" s="69">
        <f t="shared" si="38"/>
        <v>4.38</v>
      </c>
      <c r="J96" s="69">
        <f t="shared" si="39"/>
        <v>4.38</v>
      </c>
      <c r="K96" s="69">
        <f t="shared" si="40"/>
        <v>0</v>
      </c>
      <c r="L96" s="69">
        <f t="shared" si="41"/>
        <v>4.38</v>
      </c>
      <c r="M96" s="70">
        <f t="shared" si="42"/>
        <v>5.52</v>
      </c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</row>
    <row r="97" ht="15.75" customHeight="1">
      <c r="A97" s="62" t="s">
        <v>207</v>
      </c>
      <c r="B97" s="63" t="s">
        <v>122</v>
      </c>
      <c r="C97" s="64">
        <v>90466.0</v>
      </c>
      <c r="D97" s="65" t="s">
        <v>123</v>
      </c>
      <c r="E97" s="67" t="s">
        <v>47</v>
      </c>
      <c r="F97" s="67">
        <v>6.0</v>
      </c>
      <c r="G97" s="68">
        <v>3.51</v>
      </c>
      <c r="H97" s="68">
        <v>8.41</v>
      </c>
      <c r="I97" s="69">
        <f t="shared" si="38"/>
        <v>11.92</v>
      </c>
      <c r="J97" s="69">
        <f t="shared" si="39"/>
        <v>21.06</v>
      </c>
      <c r="K97" s="69">
        <f t="shared" si="40"/>
        <v>50.46</v>
      </c>
      <c r="L97" s="69">
        <f t="shared" si="41"/>
        <v>71.52</v>
      </c>
      <c r="M97" s="70">
        <f t="shared" si="42"/>
        <v>90.13</v>
      </c>
      <c r="N97" s="71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</row>
    <row r="98" ht="15.75" customHeight="1">
      <c r="A98" s="62" t="s">
        <v>208</v>
      </c>
      <c r="B98" s="63" t="s">
        <v>132</v>
      </c>
      <c r="C98" s="64">
        <v>97628.0</v>
      </c>
      <c r="D98" s="65" t="s">
        <v>133</v>
      </c>
      <c r="E98" s="67" t="s">
        <v>101</v>
      </c>
      <c r="F98" s="67">
        <v>0.23</v>
      </c>
      <c r="G98" s="68">
        <v>71.65</v>
      </c>
      <c r="H98" s="68">
        <v>172.72</v>
      </c>
      <c r="I98" s="69">
        <f t="shared" si="38"/>
        <v>244.37</v>
      </c>
      <c r="J98" s="69">
        <f t="shared" si="39"/>
        <v>16.4795</v>
      </c>
      <c r="K98" s="69">
        <f t="shared" si="40"/>
        <v>39.7256</v>
      </c>
      <c r="L98" s="69">
        <f t="shared" si="41"/>
        <v>56.2051</v>
      </c>
      <c r="M98" s="70">
        <f t="shared" si="42"/>
        <v>70.83</v>
      </c>
      <c r="N98" s="71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</row>
    <row r="99" ht="15.75" customHeight="1">
      <c r="A99" s="62" t="s">
        <v>209</v>
      </c>
      <c r="B99" s="63" t="s">
        <v>210</v>
      </c>
      <c r="C99" s="64" t="s">
        <v>211</v>
      </c>
      <c r="D99" s="65" t="s">
        <v>212</v>
      </c>
      <c r="E99" s="66" t="s">
        <v>31</v>
      </c>
      <c r="F99" s="67">
        <v>5.0</v>
      </c>
      <c r="G99" s="68">
        <v>2.18</v>
      </c>
      <c r="H99" s="68">
        <v>5.91</v>
      </c>
      <c r="I99" s="69">
        <f t="shared" si="38"/>
        <v>8.09</v>
      </c>
      <c r="J99" s="69">
        <f t="shared" si="39"/>
        <v>10.9</v>
      </c>
      <c r="K99" s="69">
        <f t="shared" si="40"/>
        <v>29.55</v>
      </c>
      <c r="L99" s="69">
        <f t="shared" si="41"/>
        <v>40.45</v>
      </c>
      <c r="M99" s="70">
        <f t="shared" si="42"/>
        <v>50.98</v>
      </c>
      <c r="N99" s="71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</row>
    <row r="100" ht="15.75" customHeight="1">
      <c r="A100" s="62" t="s">
        <v>213</v>
      </c>
      <c r="B100" s="63" t="s">
        <v>214</v>
      </c>
      <c r="C100" s="64" t="s">
        <v>129</v>
      </c>
      <c r="D100" s="65" t="s">
        <v>130</v>
      </c>
      <c r="E100" s="67" t="s">
        <v>39</v>
      </c>
      <c r="F100" s="67">
        <v>1.0</v>
      </c>
      <c r="G100" s="69">
        <v>17.15</v>
      </c>
      <c r="H100" s="69">
        <v>45.16</v>
      </c>
      <c r="I100" s="69">
        <f t="shared" si="38"/>
        <v>62.31</v>
      </c>
      <c r="J100" s="69">
        <f t="shared" si="39"/>
        <v>17.15</v>
      </c>
      <c r="K100" s="69">
        <f t="shared" si="40"/>
        <v>45.16</v>
      </c>
      <c r="L100" s="69">
        <f t="shared" si="41"/>
        <v>62.31</v>
      </c>
      <c r="M100" s="70">
        <f t="shared" si="42"/>
        <v>78.52</v>
      </c>
      <c r="N100" s="7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</row>
    <row r="101" ht="15.75" customHeight="1">
      <c r="A101" s="62" t="s">
        <v>215</v>
      </c>
      <c r="B101" s="63" t="s">
        <v>216</v>
      </c>
      <c r="C101" s="64">
        <v>97637.0</v>
      </c>
      <c r="D101" s="65" t="s">
        <v>217</v>
      </c>
      <c r="E101" s="66" t="s">
        <v>31</v>
      </c>
      <c r="F101" s="67">
        <v>27.0</v>
      </c>
      <c r="G101" s="68">
        <v>0.61</v>
      </c>
      <c r="H101" s="68">
        <v>1.81</v>
      </c>
      <c r="I101" s="69">
        <f t="shared" si="38"/>
        <v>2.42</v>
      </c>
      <c r="J101" s="69">
        <f t="shared" si="39"/>
        <v>16.47</v>
      </c>
      <c r="K101" s="69">
        <f t="shared" si="40"/>
        <v>48.87</v>
      </c>
      <c r="L101" s="69">
        <f t="shared" si="41"/>
        <v>65.34</v>
      </c>
      <c r="M101" s="70">
        <f t="shared" si="42"/>
        <v>82.34</v>
      </c>
      <c r="N101" s="71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</row>
    <row r="102" ht="15.75" customHeight="1">
      <c r="A102" s="62" t="s">
        <v>218</v>
      </c>
      <c r="B102" s="63" t="s">
        <v>219</v>
      </c>
      <c r="C102" s="64">
        <v>87299.0</v>
      </c>
      <c r="D102" s="65" t="s">
        <v>147</v>
      </c>
      <c r="E102" s="79" t="s">
        <v>101</v>
      </c>
      <c r="F102" s="67">
        <v>1.0</v>
      </c>
      <c r="G102" s="68">
        <v>267.07</v>
      </c>
      <c r="H102" s="68">
        <v>55.49</v>
      </c>
      <c r="I102" s="69">
        <f t="shared" si="38"/>
        <v>322.56</v>
      </c>
      <c r="J102" s="69">
        <f t="shared" si="39"/>
        <v>267.07</v>
      </c>
      <c r="K102" s="69">
        <f t="shared" si="40"/>
        <v>55.49</v>
      </c>
      <c r="L102" s="69">
        <f t="shared" si="41"/>
        <v>322.56</v>
      </c>
      <c r="M102" s="70">
        <f t="shared" si="42"/>
        <v>406.49</v>
      </c>
      <c r="N102" s="71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</row>
    <row r="103" ht="15.75" customHeight="1">
      <c r="A103" s="62" t="s">
        <v>220</v>
      </c>
      <c r="B103" s="63" t="s">
        <v>149</v>
      </c>
      <c r="C103" s="64">
        <v>87251.0</v>
      </c>
      <c r="D103" s="65" t="s">
        <v>150</v>
      </c>
      <c r="E103" s="79" t="s">
        <v>31</v>
      </c>
      <c r="F103" s="67">
        <v>50.0</v>
      </c>
      <c r="G103" s="68">
        <v>32.46</v>
      </c>
      <c r="H103" s="68">
        <v>6.81</v>
      </c>
      <c r="I103" s="69">
        <f t="shared" si="38"/>
        <v>39.27</v>
      </c>
      <c r="J103" s="69">
        <f t="shared" si="39"/>
        <v>1623</v>
      </c>
      <c r="K103" s="69">
        <f t="shared" si="40"/>
        <v>340.5</v>
      </c>
      <c r="L103" s="69">
        <f t="shared" si="41"/>
        <v>1963.5</v>
      </c>
      <c r="M103" s="70">
        <f t="shared" si="42"/>
        <v>2474.4</v>
      </c>
      <c r="N103" s="71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</row>
    <row r="104" ht="15.75" customHeight="1">
      <c r="A104" s="62" t="s">
        <v>221</v>
      </c>
      <c r="B104" s="63" t="s">
        <v>158</v>
      </c>
      <c r="C104" s="64">
        <v>88649.0</v>
      </c>
      <c r="D104" s="65" t="s">
        <v>159</v>
      </c>
      <c r="E104" s="67" t="s">
        <v>47</v>
      </c>
      <c r="F104" s="67">
        <v>31.0</v>
      </c>
      <c r="G104" s="68">
        <v>4.89</v>
      </c>
      <c r="H104" s="68">
        <v>1.78</v>
      </c>
      <c r="I104" s="69">
        <f t="shared" si="38"/>
        <v>6.67</v>
      </c>
      <c r="J104" s="69">
        <f t="shared" si="39"/>
        <v>151.59</v>
      </c>
      <c r="K104" s="69">
        <f t="shared" si="40"/>
        <v>55.18</v>
      </c>
      <c r="L104" s="69">
        <f t="shared" si="41"/>
        <v>206.77</v>
      </c>
      <c r="M104" s="70">
        <f t="shared" si="42"/>
        <v>260.57</v>
      </c>
      <c r="N104" s="71"/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</row>
    <row r="105" ht="15.75" customHeight="1">
      <c r="A105" s="62" t="s">
        <v>174</v>
      </c>
      <c r="B105" s="63" t="s">
        <v>222</v>
      </c>
      <c r="C105" s="64">
        <v>98689.0</v>
      </c>
      <c r="D105" s="65" t="s">
        <v>162</v>
      </c>
      <c r="E105" s="67" t="s">
        <v>47</v>
      </c>
      <c r="F105" s="67">
        <v>3.0</v>
      </c>
      <c r="G105" s="68">
        <v>63.84</v>
      </c>
      <c r="H105" s="68">
        <v>15.95</v>
      </c>
      <c r="I105" s="69">
        <f t="shared" si="38"/>
        <v>79.79</v>
      </c>
      <c r="J105" s="69">
        <f t="shared" si="39"/>
        <v>191.52</v>
      </c>
      <c r="K105" s="69">
        <f t="shared" si="40"/>
        <v>47.85</v>
      </c>
      <c r="L105" s="69">
        <f t="shared" si="41"/>
        <v>239.37</v>
      </c>
      <c r="M105" s="70">
        <f t="shared" si="42"/>
        <v>301.65</v>
      </c>
      <c r="N105" s="71"/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71"/>
    </row>
    <row r="106" ht="15.75" customHeight="1">
      <c r="A106" s="62" t="s">
        <v>174</v>
      </c>
      <c r="B106" s="63" t="s">
        <v>172</v>
      </c>
      <c r="C106" s="64">
        <v>96110.0</v>
      </c>
      <c r="D106" s="65" t="s">
        <v>173</v>
      </c>
      <c r="E106" s="67" t="s">
        <v>31</v>
      </c>
      <c r="F106" s="67">
        <v>50.0</v>
      </c>
      <c r="G106" s="68">
        <v>45.99</v>
      </c>
      <c r="H106" s="68">
        <v>14.02</v>
      </c>
      <c r="I106" s="69">
        <f t="shared" si="38"/>
        <v>60.01</v>
      </c>
      <c r="J106" s="69">
        <f t="shared" si="39"/>
        <v>2299.5</v>
      </c>
      <c r="K106" s="69">
        <f t="shared" si="40"/>
        <v>701</v>
      </c>
      <c r="L106" s="69">
        <f t="shared" si="41"/>
        <v>3000.5</v>
      </c>
      <c r="M106" s="70">
        <f t="shared" si="42"/>
        <v>3781.23</v>
      </c>
      <c r="N106" s="71"/>
      <c r="O106" s="71"/>
      <c r="P106" s="71"/>
      <c r="Q106" s="71"/>
      <c r="R106" s="71"/>
      <c r="S106" s="71"/>
      <c r="T106" s="71"/>
      <c r="U106" s="71"/>
      <c r="V106" s="71"/>
      <c r="W106" s="71"/>
      <c r="X106" s="71"/>
      <c r="Y106" s="71"/>
      <c r="Z106" s="71"/>
    </row>
    <row r="107" ht="15.75" customHeight="1">
      <c r="A107" s="62" t="s">
        <v>174</v>
      </c>
      <c r="B107" s="63" t="s">
        <v>172</v>
      </c>
      <c r="C107" s="64">
        <v>88494.0</v>
      </c>
      <c r="D107" s="65" t="s">
        <v>175</v>
      </c>
      <c r="E107" s="67" t="s">
        <v>31</v>
      </c>
      <c r="F107" s="67">
        <v>50.0</v>
      </c>
      <c r="G107" s="68">
        <v>7.68</v>
      </c>
      <c r="H107" s="68">
        <v>11.86</v>
      </c>
      <c r="I107" s="69">
        <f t="shared" si="38"/>
        <v>19.54</v>
      </c>
      <c r="J107" s="69">
        <f t="shared" si="39"/>
        <v>384</v>
      </c>
      <c r="K107" s="69">
        <f t="shared" si="40"/>
        <v>593</v>
      </c>
      <c r="L107" s="69">
        <f t="shared" si="41"/>
        <v>977</v>
      </c>
      <c r="M107" s="70">
        <f t="shared" si="42"/>
        <v>1231.22</v>
      </c>
      <c r="N107" s="71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</row>
    <row r="108" ht="15.75" customHeight="1">
      <c r="A108" s="62" t="s">
        <v>174</v>
      </c>
      <c r="B108" s="63" t="s">
        <v>172</v>
      </c>
      <c r="C108" s="64">
        <v>88488.0</v>
      </c>
      <c r="D108" s="65" t="s">
        <v>91</v>
      </c>
      <c r="E108" s="67" t="s">
        <v>31</v>
      </c>
      <c r="F108" s="67">
        <v>50.0</v>
      </c>
      <c r="G108" s="68">
        <v>9.89</v>
      </c>
      <c r="H108" s="68">
        <v>5.73</v>
      </c>
      <c r="I108" s="69">
        <f t="shared" si="38"/>
        <v>15.62</v>
      </c>
      <c r="J108" s="69">
        <f t="shared" si="39"/>
        <v>494.5</v>
      </c>
      <c r="K108" s="69">
        <f t="shared" si="40"/>
        <v>286.5</v>
      </c>
      <c r="L108" s="69">
        <f t="shared" si="41"/>
        <v>781</v>
      </c>
      <c r="M108" s="70">
        <f t="shared" si="42"/>
        <v>984.22</v>
      </c>
      <c r="N108" s="71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</row>
    <row r="109" ht="15.75" customHeight="1">
      <c r="A109" s="62" t="s">
        <v>176</v>
      </c>
      <c r="B109" s="63" t="s">
        <v>177</v>
      </c>
      <c r="C109" s="64">
        <v>96121.0</v>
      </c>
      <c r="D109" s="65" t="s">
        <v>178</v>
      </c>
      <c r="E109" s="67" t="s">
        <v>47</v>
      </c>
      <c r="F109" s="67">
        <v>41.65</v>
      </c>
      <c r="G109" s="68">
        <v>8.53</v>
      </c>
      <c r="H109" s="68">
        <v>2.56</v>
      </c>
      <c r="I109" s="69">
        <f t="shared" si="38"/>
        <v>11.09</v>
      </c>
      <c r="J109" s="69">
        <f t="shared" si="39"/>
        <v>355.2745</v>
      </c>
      <c r="K109" s="69">
        <f t="shared" si="40"/>
        <v>106.624</v>
      </c>
      <c r="L109" s="69">
        <f t="shared" si="41"/>
        <v>461.8985</v>
      </c>
      <c r="M109" s="70">
        <f t="shared" si="42"/>
        <v>582.08</v>
      </c>
      <c r="N109" s="71"/>
      <c r="O109" s="71"/>
      <c r="P109" s="71"/>
      <c r="Q109" s="71"/>
      <c r="R109" s="71"/>
      <c r="S109" s="71"/>
      <c r="T109" s="71"/>
      <c r="U109" s="71"/>
      <c r="V109" s="71"/>
      <c r="W109" s="71"/>
      <c r="X109" s="71"/>
      <c r="Y109" s="71"/>
      <c r="Z109" s="71"/>
    </row>
    <row r="110" ht="15.75" customHeight="1">
      <c r="A110" s="62" t="s">
        <v>223</v>
      </c>
      <c r="B110" s="63" t="s">
        <v>224</v>
      </c>
      <c r="C110" s="64">
        <v>87879.0</v>
      </c>
      <c r="D110" s="65" t="s">
        <v>139</v>
      </c>
      <c r="E110" s="67" t="s">
        <v>31</v>
      </c>
      <c r="F110" s="67">
        <v>28.0</v>
      </c>
      <c r="G110" s="68">
        <v>1.76</v>
      </c>
      <c r="H110" s="68">
        <v>1.67</v>
      </c>
      <c r="I110" s="69">
        <f t="shared" si="38"/>
        <v>3.43</v>
      </c>
      <c r="J110" s="69">
        <f t="shared" si="39"/>
        <v>49.28</v>
      </c>
      <c r="K110" s="69">
        <f t="shared" si="40"/>
        <v>46.76</v>
      </c>
      <c r="L110" s="69">
        <f t="shared" si="41"/>
        <v>96.04</v>
      </c>
      <c r="M110" s="70">
        <f t="shared" si="42"/>
        <v>121.03</v>
      </c>
      <c r="N110" s="71"/>
      <c r="O110" s="71"/>
      <c r="P110" s="71"/>
      <c r="Q110" s="71"/>
      <c r="R110" s="71"/>
      <c r="S110" s="71"/>
      <c r="T110" s="71"/>
      <c r="U110" s="71"/>
      <c r="V110" s="71"/>
      <c r="W110" s="71"/>
      <c r="X110" s="71"/>
      <c r="Y110" s="71"/>
      <c r="Z110" s="71"/>
    </row>
    <row r="111" ht="15.75" customHeight="1">
      <c r="A111" s="62" t="s">
        <v>225</v>
      </c>
      <c r="B111" s="63" t="s">
        <v>224</v>
      </c>
      <c r="C111" s="64">
        <v>87529.0</v>
      </c>
      <c r="D111" s="65" t="s">
        <v>62</v>
      </c>
      <c r="E111" s="66" t="s">
        <v>31</v>
      </c>
      <c r="F111" s="67">
        <v>28.0</v>
      </c>
      <c r="G111" s="68">
        <v>14.97</v>
      </c>
      <c r="H111" s="68">
        <v>13.39</v>
      </c>
      <c r="I111" s="69">
        <f t="shared" si="38"/>
        <v>28.36</v>
      </c>
      <c r="J111" s="69">
        <f t="shared" si="39"/>
        <v>419.16</v>
      </c>
      <c r="K111" s="69">
        <f t="shared" si="40"/>
        <v>374.92</v>
      </c>
      <c r="L111" s="69">
        <f t="shared" si="41"/>
        <v>794.08</v>
      </c>
      <c r="M111" s="70">
        <f t="shared" si="42"/>
        <v>1000.7</v>
      </c>
      <c r="N111" s="71"/>
      <c r="O111" s="71"/>
      <c r="P111" s="71"/>
      <c r="Q111" s="71"/>
      <c r="R111" s="71"/>
      <c r="S111" s="71"/>
      <c r="T111" s="71"/>
      <c r="U111" s="71"/>
      <c r="V111" s="71"/>
      <c r="W111" s="71"/>
      <c r="X111" s="71"/>
      <c r="Y111" s="71"/>
      <c r="Z111" s="71"/>
    </row>
    <row r="112">
      <c r="A112" s="62" t="s">
        <v>226</v>
      </c>
      <c r="B112" s="63" t="s">
        <v>224</v>
      </c>
      <c r="C112" s="64">
        <v>88495.0</v>
      </c>
      <c r="D112" s="65" t="s">
        <v>144</v>
      </c>
      <c r="E112" s="66" t="s">
        <v>31</v>
      </c>
      <c r="F112" s="67">
        <v>28.0</v>
      </c>
      <c r="G112" s="68">
        <v>5.26</v>
      </c>
      <c r="H112" s="68">
        <v>5.52</v>
      </c>
      <c r="I112" s="69">
        <f t="shared" si="38"/>
        <v>10.78</v>
      </c>
      <c r="J112" s="69">
        <f t="shared" si="39"/>
        <v>147.28</v>
      </c>
      <c r="K112" s="69">
        <f t="shared" si="40"/>
        <v>154.56</v>
      </c>
      <c r="L112" s="69">
        <f t="shared" si="41"/>
        <v>301.84</v>
      </c>
      <c r="M112" s="70">
        <f t="shared" si="42"/>
        <v>380.38</v>
      </c>
      <c r="N112" s="72"/>
      <c r="O112" s="73"/>
      <c r="P112" s="73"/>
      <c r="Q112" s="73"/>
      <c r="R112" s="73"/>
      <c r="S112" s="73"/>
      <c r="T112" s="73"/>
      <c r="U112" s="73"/>
      <c r="V112" s="73"/>
      <c r="W112" s="73"/>
      <c r="X112" s="73"/>
      <c r="Y112" s="73"/>
      <c r="Z112" s="73"/>
    </row>
    <row r="113" ht="15.75" customHeight="1">
      <c r="A113" s="62" t="s">
        <v>227</v>
      </c>
      <c r="B113" s="63" t="s">
        <v>164</v>
      </c>
      <c r="C113" s="64">
        <v>88485.0</v>
      </c>
      <c r="D113" s="65" t="s">
        <v>30</v>
      </c>
      <c r="E113" s="66" t="s">
        <v>31</v>
      </c>
      <c r="F113" s="67">
        <v>86.0</v>
      </c>
      <c r="G113" s="68">
        <v>1.58</v>
      </c>
      <c r="H113" s="68">
        <v>0.91</v>
      </c>
      <c r="I113" s="69">
        <f t="shared" si="38"/>
        <v>2.49</v>
      </c>
      <c r="J113" s="69">
        <f t="shared" si="39"/>
        <v>135.88</v>
      </c>
      <c r="K113" s="69">
        <f t="shared" si="40"/>
        <v>78.26</v>
      </c>
      <c r="L113" s="69">
        <f t="shared" si="41"/>
        <v>214.14</v>
      </c>
      <c r="M113" s="70">
        <f t="shared" si="42"/>
        <v>269.86</v>
      </c>
      <c r="N113" s="71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</row>
    <row r="114" ht="15.75" customHeight="1">
      <c r="A114" s="62" t="s">
        <v>228</v>
      </c>
      <c r="B114" s="63" t="s">
        <v>166</v>
      </c>
      <c r="C114" s="64">
        <v>88489.0</v>
      </c>
      <c r="D114" s="65" t="s">
        <v>67</v>
      </c>
      <c r="E114" s="66" t="s">
        <v>31</v>
      </c>
      <c r="F114" s="67">
        <v>86.0</v>
      </c>
      <c r="G114" s="68">
        <v>9.38</v>
      </c>
      <c r="H114" s="68">
        <v>4.4</v>
      </c>
      <c r="I114" s="69">
        <f t="shared" si="38"/>
        <v>13.78</v>
      </c>
      <c r="J114" s="69">
        <f t="shared" si="39"/>
        <v>806.68</v>
      </c>
      <c r="K114" s="69">
        <f t="shared" si="40"/>
        <v>378.4</v>
      </c>
      <c r="L114" s="69">
        <f t="shared" si="41"/>
        <v>1185.08</v>
      </c>
      <c r="M114" s="70">
        <f t="shared" si="42"/>
        <v>1493.44</v>
      </c>
      <c r="N114" s="71"/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1"/>
      <c r="Z114" s="71"/>
    </row>
    <row r="115" ht="15.75" customHeight="1">
      <c r="A115" s="80" t="s">
        <v>183</v>
      </c>
      <c r="B115" s="81" t="s">
        <v>69</v>
      </c>
      <c r="C115" s="82" t="s">
        <v>70</v>
      </c>
      <c r="D115" s="83" t="s">
        <v>71</v>
      </c>
      <c r="E115" s="84" t="s">
        <v>39</v>
      </c>
      <c r="F115" s="85">
        <v>6.0</v>
      </c>
      <c r="G115" s="86">
        <v>58.7561</v>
      </c>
      <c r="H115" s="86">
        <v>10.197795</v>
      </c>
      <c r="I115" s="86">
        <f t="shared" si="38"/>
        <v>68.953895</v>
      </c>
      <c r="J115" s="86">
        <f t="shared" si="39"/>
        <v>352.5366</v>
      </c>
      <c r="K115" s="86">
        <f t="shared" si="40"/>
        <v>61.18677</v>
      </c>
      <c r="L115" s="86">
        <f t="shared" si="41"/>
        <v>413.72337</v>
      </c>
      <c r="M115" s="70">
        <f t="shared" si="42"/>
        <v>521.37</v>
      </c>
      <c r="N115" s="87"/>
      <c r="O115" s="87"/>
      <c r="P115" s="87"/>
      <c r="Q115" s="87"/>
      <c r="R115" s="87"/>
      <c r="S115" s="87"/>
      <c r="T115" s="87"/>
      <c r="U115" s="87"/>
      <c r="V115" s="87"/>
      <c r="W115" s="87"/>
      <c r="X115" s="87"/>
      <c r="Y115" s="87"/>
      <c r="Z115" s="87"/>
    </row>
    <row r="116" ht="12.75" customHeight="1">
      <c r="A116" s="74"/>
      <c r="B116" s="74"/>
      <c r="C116" s="74"/>
      <c r="D116" s="75"/>
      <c r="E116" s="75"/>
      <c r="F116" s="75"/>
      <c r="G116" s="75"/>
      <c r="H116" s="75"/>
      <c r="I116" s="75"/>
      <c r="J116" s="76"/>
      <c r="K116" s="76"/>
      <c r="L116" s="76"/>
      <c r="M116" s="76"/>
      <c r="N116" s="72"/>
      <c r="O116" s="73"/>
      <c r="P116" s="73"/>
      <c r="Q116" s="73"/>
      <c r="R116" s="73"/>
      <c r="S116" s="73"/>
      <c r="T116" s="73"/>
      <c r="U116" s="73"/>
      <c r="V116" s="73"/>
      <c r="W116" s="73"/>
      <c r="X116" s="73"/>
      <c r="Y116" s="73"/>
      <c r="Z116" s="73"/>
    </row>
    <row r="117" ht="12.75" customHeight="1">
      <c r="A117" s="57" t="s">
        <v>229</v>
      </c>
      <c r="B117" s="50"/>
      <c r="C117" s="17"/>
      <c r="D117" s="77" t="s">
        <v>230</v>
      </c>
      <c r="E117" s="50"/>
      <c r="F117" s="50"/>
      <c r="G117" s="50"/>
      <c r="H117" s="50"/>
      <c r="I117" s="17"/>
      <c r="J117" s="59">
        <f t="shared" ref="J117:M117" si="43">SUM(J118:J142)</f>
        <v>4922.2921</v>
      </c>
      <c r="K117" s="59">
        <f t="shared" si="43"/>
        <v>3425.3429</v>
      </c>
      <c r="L117" s="59">
        <f t="shared" si="43"/>
        <v>8347.635</v>
      </c>
      <c r="M117" s="59">
        <f t="shared" si="43"/>
        <v>10519.7</v>
      </c>
      <c r="N117" s="60">
        <f>M117</f>
        <v>10519.7</v>
      </c>
      <c r="O117" s="61"/>
      <c r="P117" s="61"/>
      <c r="Q117" s="61"/>
      <c r="R117" s="61"/>
      <c r="S117" s="61"/>
      <c r="T117" s="61"/>
      <c r="U117" s="61"/>
      <c r="V117" s="61"/>
      <c r="W117" s="61"/>
      <c r="X117" s="61"/>
      <c r="Y117" s="61"/>
      <c r="Z117" s="61"/>
    </row>
    <row r="118" ht="15.75" customHeight="1">
      <c r="A118" s="62" t="s">
        <v>231</v>
      </c>
      <c r="B118" s="63" t="s">
        <v>232</v>
      </c>
      <c r="C118" s="64">
        <v>97628.0</v>
      </c>
      <c r="D118" s="65" t="s">
        <v>233</v>
      </c>
      <c r="E118" s="67" t="s">
        <v>101</v>
      </c>
      <c r="F118" s="67">
        <v>0.8</v>
      </c>
      <c r="G118" s="68">
        <v>71.65</v>
      </c>
      <c r="H118" s="68">
        <v>172.72</v>
      </c>
      <c r="I118" s="69">
        <f t="shared" ref="I118:I142" si="44">SUM(G118:H118)</f>
        <v>244.37</v>
      </c>
      <c r="J118" s="69">
        <f t="shared" ref="J118:J142" si="45">G118*F118</f>
        <v>57.32</v>
      </c>
      <c r="K118" s="69">
        <f t="shared" ref="K118:K142" si="46">H118*F118</f>
        <v>138.176</v>
      </c>
      <c r="L118" s="69">
        <f t="shared" ref="L118:L142" si="47">I118*F118</f>
        <v>195.496</v>
      </c>
      <c r="M118" s="70">
        <f t="shared" ref="M118:M142" si="48">ROUND(L118*(1+$M$4),2)</f>
        <v>246.36</v>
      </c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</row>
    <row r="119" ht="15.75" customHeight="1">
      <c r="A119" s="62" t="s">
        <v>234</v>
      </c>
      <c r="B119" s="63" t="s">
        <v>235</v>
      </c>
      <c r="C119" s="64">
        <v>97663.0</v>
      </c>
      <c r="D119" s="65" t="s">
        <v>236</v>
      </c>
      <c r="E119" s="67" t="s">
        <v>39</v>
      </c>
      <c r="F119" s="67">
        <v>1.0</v>
      </c>
      <c r="G119" s="68">
        <v>2.85</v>
      </c>
      <c r="H119" s="68">
        <v>7.87</v>
      </c>
      <c r="I119" s="69">
        <f t="shared" si="44"/>
        <v>10.72</v>
      </c>
      <c r="J119" s="69">
        <f t="shared" si="45"/>
        <v>2.85</v>
      </c>
      <c r="K119" s="69">
        <f t="shared" si="46"/>
        <v>7.87</v>
      </c>
      <c r="L119" s="69">
        <f t="shared" si="47"/>
        <v>10.72</v>
      </c>
      <c r="M119" s="70">
        <f t="shared" si="48"/>
        <v>13.51</v>
      </c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</row>
    <row r="120">
      <c r="A120" s="62" t="s">
        <v>237</v>
      </c>
      <c r="B120" s="63" t="s">
        <v>238</v>
      </c>
      <c r="C120" s="64" t="s">
        <v>239</v>
      </c>
      <c r="D120" s="88" t="s">
        <v>240</v>
      </c>
      <c r="E120" s="67" t="s">
        <v>39</v>
      </c>
      <c r="F120" s="67">
        <v>1.0</v>
      </c>
      <c r="G120" s="68">
        <v>2.3</v>
      </c>
      <c r="H120" s="68">
        <v>1.27</v>
      </c>
      <c r="I120" s="69">
        <f t="shared" si="44"/>
        <v>3.57</v>
      </c>
      <c r="J120" s="69">
        <f t="shared" si="45"/>
        <v>2.3</v>
      </c>
      <c r="K120" s="69">
        <f t="shared" si="46"/>
        <v>1.27</v>
      </c>
      <c r="L120" s="69">
        <f t="shared" si="47"/>
        <v>3.57</v>
      </c>
      <c r="M120" s="70">
        <f t="shared" si="48"/>
        <v>4.5</v>
      </c>
      <c r="N120" s="89"/>
      <c r="O120" s="89"/>
      <c r="P120" s="89"/>
      <c r="Q120" s="89"/>
      <c r="R120" s="89"/>
      <c r="S120" s="89"/>
      <c r="T120" s="89"/>
      <c r="U120" s="89"/>
      <c r="V120" s="89"/>
      <c r="W120" s="89"/>
      <c r="X120" s="89"/>
      <c r="Y120" s="89"/>
      <c r="Z120" s="89"/>
    </row>
    <row r="121">
      <c r="A121" s="62" t="s">
        <v>241</v>
      </c>
      <c r="B121" s="63" t="s">
        <v>242</v>
      </c>
      <c r="C121" s="64" t="s">
        <v>243</v>
      </c>
      <c r="D121" s="88" t="s">
        <v>244</v>
      </c>
      <c r="E121" s="67" t="s">
        <v>39</v>
      </c>
      <c r="F121" s="67">
        <v>1.0</v>
      </c>
      <c r="G121" s="68">
        <v>8.5</v>
      </c>
      <c r="H121" s="68">
        <v>2.29</v>
      </c>
      <c r="I121" s="69">
        <f t="shared" si="44"/>
        <v>10.79</v>
      </c>
      <c r="J121" s="69">
        <f t="shared" si="45"/>
        <v>8.5</v>
      </c>
      <c r="K121" s="69">
        <f t="shared" si="46"/>
        <v>2.29</v>
      </c>
      <c r="L121" s="69">
        <f t="shared" si="47"/>
        <v>10.79</v>
      </c>
      <c r="M121" s="70">
        <f t="shared" si="48"/>
        <v>13.6</v>
      </c>
      <c r="N121" s="89"/>
      <c r="O121" s="89"/>
      <c r="P121" s="89"/>
      <c r="Q121" s="89"/>
      <c r="R121" s="89"/>
      <c r="S121" s="89"/>
      <c r="T121" s="89"/>
      <c r="U121" s="89"/>
      <c r="V121" s="89"/>
      <c r="W121" s="89"/>
      <c r="X121" s="89"/>
      <c r="Y121" s="89"/>
      <c r="Z121" s="89"/>
    </row>
    <row r="122" ht="15.75" customHeight="1">
      <c r="A122" s="62" t="s">
        <v>245</v>
      </c>
      <c r="B122" s="63" t="s">
        <v>246</v>
      </c>
      <c r="C122" s="64" t="s">
        <v>247</v>
      </c>
      <c r="D122" s="65" t="s">
        <v>248</v>
      </c>
      <c r="E122" s="66" t="s">
        <v>31</v>
      </c>
      <c r="F122" s="67">
        <v>13.8</v>
      </c>
      <c r="G122" s="68">
        <v>2.18</v>
      </c>
      <c r="H122" s="68">
        <v>5.91</v>
      </c>
      <c r="I122" s="69">
        <f t="shared" si="44"/>
        <v>8.09</v>
      </c>
      <c r="J122" s="69">
        <f t="shared" si="45"/>
        <v>30.084</v>
      </c>
      <c r="K122" s="69">
        <f t="shared" si="46"/>
        <v>81.558</v>
      </c>
      <c r="L122" s="69">
        <f t="shared" si="47"/>
        <v>111.642</v>
      </c>
      <c r="M122" s="70">
        <f t="shared" si="48"/>
        <v>140.69</v>
      </c>
      <c r="N122" s="71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</row>
    <row r="123">
      <c r="A123" s="62" t="s">
        <v>249</v>
      </c>
      <c r="B123" s="63" t="s">
        <v>250</v>
      </c>
      <c r="C123" s="64">
        <v>97644.0</v>
      </c>
      <c r="D123" s="65" t="s">
        <v>251</v>
      </c>
      <c r="E123" s="66" t="s">
        <v>31</v>
      </c>
      <c r="F123" s="67">
        <v>1.68</v>
      </c>
      <c r="G123" s="68">
        <v>2.18</v>
      </c>
      <c r="H123" s="68">
        <v>5.91</v>
      </c>
      <c r="I123" s="69">
        <f t="shared" si="44"/>
        <v>8.09</v>
      </c>
      <c r="J123" s="69">
        <f t="shared" si="45"/>
        <v>3.6624</v>
      </c>
      <c r="K123" s="69">
        <f t="shared" si="46"/>
        <v>9.9288</v>
      </c>
      <c r="L123" s="69">
        <f t="shared" si="47"/>
        <v>13.5912</v>
      </c>
      <c r="M123" s="70">
        <f t="shared" si="48"/>
        <v>17.13</v>
      </c>
      <c r="N123" s="90"/>
      <c r="O123" s="91"/>
      <c r="P123" s="91"/>
      <c r="Q123" s="91"/>
      <c r="R123" s="91"/>
      <c r="S123" s="91"/>
      <c r="T123" s="91"/>
      <c r="U123" s="91"/>
      <c r="V123" s="91"/>
      <c r="W123" s="91"/>
      <c r="X123" s="91"/>
      <c r="Y123" s="91"/>
      <c r="Z123" s="91"/>
    </row>
    <row r="124">
      <c r="A124" s="62" t="s">
        <v>252</v>
      </c>
      <c r="B124" s="63" t="s">
        <v>253</v>
      </c>
      <c r="C124" s="64">
        <v>96370.0</v>
      </c>
      <c r="D124" s="65" t="s">
        <v>198</v>
      </c>
      <c r="E124" s="66" t="s">
        <v>31</v>
      </c>
      <c r="F124" s="67">
        <v>7.1</v>
      </c>
      <c r="G124" s="68">
        <v>45.76</v>
      </c>
      <c r="H124" s="68">
        <v>7.55</v>
      </c>
      <c r="I124" s="69">
        <f t="shared" si="44"/>
        <v>53.31</v>
      </c>
      <c r="J124" s="69">
        <f t="shared" si="45"/>
        <v>324.896</v>
      </c>
      <c r="K124" s="69">
        <f t="shared" si="46"/>
        <v>53.605</v>
      </c>
      <c r="L124" s="69">
        <f t="shared" si="47"/>
        <v>378.501</v>
      </c>
      <c r="M124" s="70">
        <f t="shared" si="48"/>
        <v>476.99</v>
      </c>
      <c r="N124" s="72"/>
      <c r="O124" s="73"/>
      <c r="P124" s="73"/>
      <c r="Q124" s="73"/>
      <c r="R124" s="73"/>
      <c r="S124" s="73"/>
      <c r="T124" s="73"/>
      <c r="U124" s="73"/>
      <c r="V124" s="73"/>
      <c r="W124" s="73"/>
      <c r="X124" s="73"/>
      <c r="Y124" s="73"/>
      <c r="Z124" s="73"/>
    </row>
    <row r="125">
      <c r="A125" s="62" t="s">
        <v>254</v>
      </c>
      <c r="B125" s="63" t="s">
        <v>202</v>
      </c>
      <c r="C125" s="64">
        <v>88495.0</v>
      </c>
      <c r="D125" s="65" t="s">
        <v>144</v>
      </c>
      <c r="E125" s="66" t="s">
        <v>31</v>
      </c>
      <c r="F125" s="67">
        <v>4.0</v>
      </c>
      <c r="G125" s="68">
        <v>5.26</v>
      </c>
      <c r="H125" s="68">
        <v>5.52</v>
      </c>
      <c r="I125" s="69">
        <f t="shared" si="44"/>
        <v>10.78</v>
      </c>
      <c r="J125" s="69">
        <f t="shared" si="45"/>
        <v>21.04</v>
      </c>
      <c r="K125" s="69">
        <f t="shared" si="46"/>
        <v>22.08</v>
      </c>
      <c r="L125" s="69">
        <f t="shared" si="47"/>
        <v>43.12</v>
      </c>
      <c r="M125" s="70">
        <f t="shared" si="48"/>
        <v>54.34</v>
      </c>
      <c r="N125" s="72"/>
      <c r="O125" s="73"/>
      <c r="P125" s="73"/>
      <c r="Q125" s="73"/>
      <c r="R125" s="73"/>
      <c r="S125" s="73"/>
      <c r="T125" s="73"/>
      <c r="U125" s="73"/>
      <c r="V125" s="73"/>
      <c r="W125" s="73"/>
      <c r="X125" s="73"/>
      <c r="Y125" s="73"/>
      <c r="Z125" s="73"/>
    </row>
    <row r="126">
      <c r="A126" s="62" t="s">
        <v>255</v>
      </c>
      <c r="B126" s="92" t="s">
        <v>256</v>
      </c>
      <c r="C126" s="93">
        <v>97645.0</v>
      </c>
      <c r="D126" s="94" t="s">
        <v>257</v>
      </c>
      <c r="E126" s="95" t="s">
        <v>31</v>
      </c>
      <c r="F126" s="96">
        <v>1.94</v>
      </c>
      <c r="G126" s="97">
        <v>13.87</v>
      </c>
      <c r="H126" s="97">
        <v>16.29</v>
      </c>
      <c r="I126" s="98">
        <f t="shared" si="44"/>
        <v>30.16</v>
      </c>
      <c r="J126" s="98">
        <f t="shared" si="45"/>
        <v>26.9078</v>
      </c>
      <c r="K126" s="98">
        <f t="shared" si="46"/>
        <v>31.6026</v>
      </c>
      <c r="L126" s="98">
        <f t="shared" si="47"/>
        <v>58.5104</v>
      </c>
      <c r="M126" s="70">
        <f t="shared" si="48"/>
        <v>73.73</v>
      </c>
      <c r="N126" s="99"/>
      <c r="O126" s="100"/>
      <c r="P126" s="100"/>
      <c r="Q126" s="100"/>
      <c r="R126" s="100"/>
      <c r="S126" s="100"/>
      <c r="T126" s="100"/>
      <c r="U126" s="100"/>
      <c r="V126" s="100"/>
      <c r="W126" s="100"/>
      <c r="X126" s="100"/>
      <c r="Y126" s="100"/>
      <c r="Z126" s="100"/>
    </row>
    <row r="127">
      <c r="A127" s="62" t="s">
        <v>258</v>
      </c>
      <c r="B127" s="63" t="s">
        <v>259</v>
      </c>
      <c r="C127" s="64">
        <v>97624.0</v>
      </c>
      <c r="D127" s="65" t="s">
        <v>260</v>
      </c>
      <c r="E127" s="67" t="s">
        <v>101</v>
      </c>
      <c r="F127" s="67">
        <v>0.32</v>
      </c>
      <c r="G127" s="68">
        <v>27.23</v>
      </c>
      <c r="H127" s="68">
        <v>65.73</v>
      </c>
      <c r="I127" s="69">
        <f t="shared" si="44"/>
        <v>92.96</v>
      </c>
      <c r="J127" s="69">
        <f t="shared" si="45"/>
        <v>8.7136</v>
      </c>
      <c r="K127" s="69">
        <f t="shared" si="46"/>
        <v>21.0336</v>
      </c>
      <c r="L127" s="69">
        <f t="shared" si="47"/>
        <v>29.7472</v>
      </c>
      <c r="M127" s="70">
        <f t="shared" si="48"/>
        <v>37.49</v>
      </c>
      <c r="N127" s="72"/>
      <c r="O127" s="73"/>
      <c r="P127" s="73"/>
      <c r="Q127" s="73"/>
      <c r="R127" s="73"/>
      <c r="S127" s="73"/>
      <c r="T127" s="73"/>
      <c r="U127" s="73"/>
      <c r="V127" s="73"/>
      <c r="W127" s="73"/>
      <c r="X127" s="73"/>
      <c r="Y127" s="73"/>
      <c r="Z127" s="73"/>
    </row>
    <row r="128">
      <c r="A128" s="62" t="s">
        <v>261</v>
      </c>
      <c r="B128" s="63" t="s">
        <v>262</v>
      </c>
      <c r="C128" s="64">
        <v>87879.0</v>
      </c>
      <c r="D128" s="65" t="s">
        <v>263</v>
      </c>
      <c r="E128" s="67" t="s">
        <v>31</v>
      </c>
      <c r="F128" s="67">
        <v>1.2</v>
      </c>
      <c r="G128" s="68">
        <v>1.76</v>
      </c>
      <c r="H128" s="68">
        <v>1.67</v>
      </c>
      <c r="I128" s="69">
        <f t="shared" si="44"/>
        <v>3.43</v>
      </c>
      <c r="J128" s="69">
        <f t="shared" si="45"/>
        <v>2.112</v>
      </c>
      <c r="K128" s="69">
        <f t="shared" si="46"/>
        <v>2.004</v>
      </c>
      <c r="L128" s="69">
        <f t="shared" si="47"/>
        <v>4.116</v>
      </c>
      <c r="M128" s="70">
        <f t="shared" si="48"/>
        <v>5.19</v>
      </c>
      <c r="N128" s="72"/>
      <c r="O128" s="73"/>
      <c r="P128" s="73"/>
      <c r="Q128" s="73"/>
      <c r="R128" s="73"/>
      <c r="S128" s="73"/>
      <c r="T128" s="73"/>
      <c r="U128" s="73"/>
      <c r="V128" s="73"/>
      <c r="W128" s="73"/>
      <c r="X128" s="73"/>
      <c r="Y128" s="73"/>
      <c r="Z128" s="73"/>
    </row>
    <row r="129">
      <c r="A129" s="62" t="s">
        <v>264</v>
      </c>
      <c r="B129" s="63" t="s">
        <v>265</v>
      </c>
      <c r="C129" s="64">
        <v>89173.0</v>
      </c>
      <c r="D129" s="65" t="s">
        <v>266</v>
      </c>
      <c r="E129" s="67" t="s">
        <v>31</v>
      </c>
      <c r="F129" s="67">
        <v>1.2</v>
      </c>
      <c r="G129" s="68">
        <v>14.9</v>
      </c>
      <c r="H129" s="68">
        <v>13.64</v>
      </c>
      <c r="I129" s="69">
        <f t="shared" si="44"/>
        <v>28.54</v>
      </c>
      <c r="J129" s="69">
        <f t="shared" si="45"/>
        <v>17.88</v>
      </c>
      <c r="K129" s="69">
        <f t="shared" si="46"/>
        <v>16.368</v>
      </c>
      <c r="L129" s="69">
        <f t="shared" si="47"/>
        <v>34.248</v>
      </c>
      <c r="M129" s="70">
        <f t="shared" si="48"/>
        <v>43.16</v>
      </c>
      <c r="N129" s="72"/>
      <c r="O129" s="73"/>
      <c r="P129" s="73"/>
      <c r="Q129" s="73"/>
      <c r="R129" s="73"/>
      <c r="S129" s="73"/>
      <c r="T129" s="73"/>
      <c r="U129" s="73"/>
      <c r="V129" s="73"/>
      <c r="W129" s="73"/>
      <c r="X129" s="73"/>
      <c r="Y129" s="73"/>
      <c r="Z129" s="73"/>
    </row>
    <row r="130">
      <c r="A130" s="62" t="s">
        <v>267</v>
      </c>
      <c r="B130" s="63" t="s">
        <v>268</v>
      </c>
      <c r="C130" s="64">
        <v>88495.0</v>
      </c>
      <c r="D130" s="65" t="s">
        <v>144</v>
      </c>
      <c r="E130" s="66" t="s">
        <v>31</v>
      </c>
      <c r="F130" s="67">
        <v>1.2</v>
      </c>
      <c r="G130" s="68">
        <v>5.26</v>
      </c>
      <c r="H130" s="68">
        <v>5.52</v>
      </c>
      <c r="I130" s="69">
        <f t="shared" si="44"/>
        <v>10.78</v>
      </c>
      <c r="J130" s="69">
        <f t="shared" si="45"/>
        <v>6.312</v>
      </c>
      <c r="K130" s="69">
        <f t="shared" si="46"/>
        <v>6.624</v>
      </c>
      <c r="L130" s="69">
        <f t="shared" si="47"/>
        <v>12.936</v>
      </c>
      <c r="M130" s="70">
        <f t="shared" si="48"/>
        <v>16.3</v>
      </c>
      <c r="N130" s="72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</row>
    <row r="131">
      <c r="A131" s="62" t="s">
        <v>269</v>
      </c>
      <c r="B131" s="63" t="s">
        <v>270</v>
      </c>
      <c r="C131" s="64">
        <v>97633.0</v>
      </c>
      <c r="D131" s="65" t="s">
        <v>271</v>
      </c>
      <c r="E131" s="67" t="s">
        <v>31</v>
      </c>
      <c r="F131" s="67">
        <v>38.0</v>
      </c>
      <c r="G131" s="68">
        <v>5.51</v>
      </c>
      <c r="H131" s="68">
        <v>14.31</v>
      </c>
      <c r="I131" s="69">
        <f t="shared" si="44"/>
        <v>19.82</v>
      </c>
      <c r="J131" s="69">
        <f t="shared" si="45"/>
        <v>209.38</v>
      </c>
      <c r="K131" s="69">
        <f t="shared" si="46"/>
        <v>543.78</v>
      </c>
      <c r="L131" s="69">
        <f t="shared" si="47"/>
        <v>753.16</v>
      </c>
      <c r="M131" s="70">
        <f t="shared" si="48"/>
        <v>949.13</v>
      </c>
      <c r="N131" s="72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</row>
    <row r="132">
      <c r="A132" s="62" t="s">
        <v>272</v>
      </c>
      <c r="B132" s="63" t="s">
        <v>273</v>
      </c>
      <c r="C132" s="64">
        <v>97633.0</v>
      </c>
      <c r="D132" s="65" t="s">
        <v>271</v>
      </c>
      <c r="E132" s="67" t="s">
        <v>31</v>
      </c>
      <c r="F132" s="67">
        <v>41.85</v>
      </c>
      <c r="G132" s="68">
        <v>5.51</v>
      </c>
      <c r="H132" s="68">
        <v>14.31</v>
      </c>
      <c r="I132" s="69">
        <f t="shared" si="44"/>
        <v>19.82</v>
      </c>
      <c r="J132" s="69">
        <f t="shared" si="45"/>
        <v>230.5935</v>
      </c>
      <c r="K132" s="69">
        <f t="shared" si="46"/>
        <v>598.8735</v>
      </c>
      <c r="L132" s="69">
        <f t="shared" si="47"/>
        <v>829.467</v>
      </c>
      <c r="M132" s="70">
        <f t="shared" si="48"/>
        <v>1045.29</v>
      </c>
      <c r="N132" s="72"/>
      <c r="O132" s="73"/>
      <c r="P132" s="73"/>
      <c r="Q132" s="73"/>
      <c r="R132" s="73"/>
      <c r="S132" s="73"/>
      <c r="T132" s="73"/>
      <c r="U132" s="73"/>
      <c r="V132" s="73"/>
      <c r="W132" s="73"/>
      <c r="X132" s="73"/>
      <c r="Y132" s="73"/>
      <c r="Z132" s="73"/>
    </row>
    <row r="133">
      <c r="A133" s="62" t="s">
        <v>274</v>
      </c>
      <c r="B133" s="63" t="s">
        <v>275</v>
      </c>
      <c r="C133" s="64">
        <v>88628.0</v>
      </c>
      <c r="D133" s="65" t="s">
        <v>276</v>
      </c>
      <c r="E133" s="67" t="s">
        <v>101</v>
      </c>
      <c r="F133" s="67">
        <v>0.77</v>
      </c>
      <c r="G133" s="68">
        <v>362.94</v>
      </c>
      <c r="H133" s="68">
        <v>46.67</v>
      </c>
      <c r="I133" s="69">
        <f t="shared" si="44"/>
        <v>409.61</v>
      </c>
      <c r="J133" s="69">
        <f t="shared" si="45"/>
        <v>279.4638</v>
      </c>
      <c r="K133" s="69">
        <f t="shared" si="46"/>
        <v>35.9359</v>
      </c>
      <c r="L133" s="69">
        <f t="shared" si="47"/>
        <v>315.3997</v>
      </c>
      <c r="M133" s="70">
        <f t="shared" si="48"/>
        <v>397.47</v>
      </c>
      <c r="N133" s="72"/>
      <c r="O133" s="73"/>
      <c r="P133" s="73"/>
      <c r="Q133" s="73"/>
      <c r="R133" s="73"/>
      <c r="S133" s="73"/>
      <c r="T133" s="73"/>
      <c r="U133" s="73"/>
      <c r="V133" s="73"/>
      <c r="W133" s="73"/>
      <c r="X133" s="73"/>
      <c r="Y133" s="73"/>
      <c r="Z133" s="73"/>
    </row>
    <row r="134">
      <c r="A134" s="62" t="s">
        <v>277</v>
      </c>
      <c r="B134" s="63" t="s">
        <v>152</v>
      </c>
      <c r="C134" s="64">
        <v>87879.0</v>
      </c>
      <c r="D134" s="65" t="s">
        <v>263</v>
      </c>
      <c r="E134" s="67" t="s">
        <v>31</v>
      </c>
      <c r="F134" s="67">
        <v>41.85</v>
      </c>
      <c r="G134" s="68">
        <v>1.76</v>
      </c>
      <c r="H134" s="68">
        <v>1.67</v>
      </c>
      <c r="I134" s="69">
        <f t="shared" si="44"/>
        <v>3.43</v>
      </c>
      <c r="J134" s="69">
        <f t="shared" si="45"/>
        <v>73.656</v>
      </c>
      <c r="K134" s="69">
        <f t="shared" si="46"/>
        <v>69.8895</v>
      </c>
      <c r="L134" s="69">
        <f t="shared" si="47"/>
        <v>143.5455</v>
      </c>
      <c r="M134" s="70">
        <f t="shared" si="48"/>
        <v>180.9</v>
      </c>
      <c r="N134" s="72"/>
      <c r="O134" s="73"/>
      <c r="P134" s="73"/>
      <c r="Q134" s="73"/>
      <c r="R134" s="73"/>
      <c r="S134" s="73"/>
      <c r="T134" s="73"/>
      <c r="U134" s="73"/>
      <c r="V134" s="73"/>
      <c r="W134" s="73"/>
      <c r="X134" s="73"/>
      <c r="Y134" s="73"/>
      <c r="Z134" s="73"/>
    </row>
    <row r="135">
      <c r="A135" s="62" t="s">
        <v>278</v>
      </c>
      <c r="B135" s="63" t="s">
        <v>154</v>
      </c>
      <c r="C135" s="64">
        <v>89173.0</v>
      </c>
      <c r="D135" s="65" t="s">
        <v>266</v>
      </c>
      <c r="E135" s="67" t="s">
        <v>31</v>
      </c>
      <c r="F135" s="67">
        <v>41.85</v>
      </c>
      <c r="G135" s="68">
        <v>14.9</v>
      </c>
      <c r="H135" s="68">
        <v>13.64</v>
      </c>
      <c r="I135" s="69">
        <f t="shared" si="44"/>
        <v>28.54</v>
      </c>
      <c r="J135" s="69">
        <f t="shared" si="45"/>
        <v>623.565</v>
      </c>
      <c r="K135" s="69">
        <f t="shared" si="46"/>
        <v>570.834</v>
      </c>
      <c r="L135" s="69">
        <f t="shared" si="47"/>
        <v>1194.399</v>
      </c>
      <c r="M135" s="70">
        <f t="shared" si="48"/>
        <v>1505.18</v>
      </c>
      <c r="N135" s="72"/>
      <c r="O135" s="73"/>
      <c r="P135" s="73"/>
      <c r="Q135" s="73"/>
      <c r="R135" s="73"/>
      <c r="S135" s="73"/>
      <c r="T135" s="73"/>
      <c r="U135" s="73"/>
      <c r="V135" s="73"/>
      <c r="W135" s="73"/>
      <c r="X135" s="73"/>
      <c r="Y135" s="73"/>
      <c r="Z135" s="73"/>
    </row>
    <row r="136">
      <c r="A136" s="62" t="s">
        <v>279</v>
      </c>
      <c r="B136" s="63" t="s">
        <v>280</v>
      </c>
      <c r="C136" s="64">
        <v>88495.0</v>
      </c>
      <c r="D136" s="65" t="s">
        <v>144</v>
      </c>
      <c r="E136" s="66" t="s">
        <v>31</v>
      </c>
      <c r="F136" s="67">
        <v>41.85</v>
      </c>
      <c r="G136" s="68">
        <v>5.26</v>
      </c>
      <c r="H136" s="68">
        <v>5.52</v>
      </c>
      <c r="I136" s="69">
        <f t="shared" si="44"/>
        <v>10.78</v>
      </c>
      <c r="J136" s="69">
        <f t="shared" si="45"/>
        <v>220.131</v>
      </c>
      <c r="K136" s="69">
        <f t="shared" si="46"/>
        <v>231.012</v>
      </c>
      <c r="L136" s="69">
        <f t="shared" si="47"/>
        <v>451.143</v>
      </c>
      <c r="M136" s="70">
        <f t="shared" si="48"/>
        <v>568.53</v>
      </c>
      <c r="N136" s="72"/>
      <c r="O136" s="73"/>
      <c r="P136" s="73"/>
      <c r="Q136" s="73"/>
      <c r="R136" s="73"/>
      <c r="S136" s="73"/>
      <c r="T136" s="73"/>
      <c r="U136" s="73"/>
      <c r="V136" s="73"/>
      <c r="W136" s="73"/>
      <c r="X136" s="73"/>
      <c r="Y136" s="73"/>
      <c r="Z136" s="73"/>
    </row>
    <row r="137" ht="15.75" customHeight="1">
      <c r="A137" s="62" t="s">
        <v>281</v>
      </c>
      <c r="B137" s="63" t="s">
        <v>282</v>
      </c>
      <c r="C137" s="64">
        <v>99808.0</v>
      </c>
      <c r="D137" s="65" t="s">
        <v>283</v>
      </c>
      <c r="E137" s="66" t="s">
        <v>31</v>
      </c>
      <c r="F137" s="67">
        <v>38.6</v>
      </c>
      <c r="G137" s="68">
        <v>1.08</v>
      </c>
      <c r="H137" s="68">
        <v>2.04</v>
      </c>
      <c r="I137" s="69">
        <f t="shared" si="44"/>
        <v>3.12</v>
      </c>
      <c r="J137" s="69">
        <f t="shared" si="45"/>
        <v>41.688</v>
      </c>
      <c r="K137" s="69">
        <f t="shared" si="46"/>
        <v>78.744</v>
      </c>
      <c r="L137" s="69">
        <f t="shared" si="47"/>
        <v>120.432</v>
      </c>
      <c r="M137" s="70">
        <f t="shared" si="48"/>
        <v>151.77</v>
      </c>
      <c r="N137" s="71"/>
      <c r="O137" s="71"/>
      <c r="P137" s="71"/>
      <c r="Q137" s="71"/>
      <c r="R137" s="71"/>
      <c r="S137" s="71"/>
      <c r="T137" s="71"/>
      <c r="U137" s="71"/>
      <c r="V137" s="71"/>
      <c r="W137" s="71"/>
      <c r="X137" s="71"/>
      <c r="Y137" s="71"/>
      <c r="Z137" s="71"/>
    </row>
    <row r="138" ht="15.75" customHeight="1">
      <c r="A138" s="62" t="s">
        <v>284</v>
      </c>
      <c r="B138" s="63" t="s">
        <v>64</v>
      </c>
      <c r="C138" s="64">
        <v>88485.0</v>
      </c>
      <c r="D138" s="65" t="s">
        <v>30</v>
      </c>
      <c r="E138" s="66" t="s">
        <v>31</v>
      </c>
      <c r="F138" s="67">
        <v>100.0</v>
      </c>
      <c r="G138" s="68">
        <v>1.58</v>
      </c>
      <c r="H138" s="68">
        <v>0.91</v>
      </c>
      <c r="I138" s="69">
        <f t="shared" si="44"/>
        <v>2.49</v>
      </c>
      <c r="J138" s="69">
        <f t="shared" si="45"/>
        <v>158</v>
      </c>
      <c r="K138" s="69">
        <f t="shared" si="46"/>
        <v>91</v>
      </c>
      <c r="L138" s="69">
        <f t="shared" si="47"/>
        <v>249</v>
      </c>
      <c r="M138" s="70">
        <f t="shared" si="48"/>
        <v>313.79</v>
      </c>
      <c r="N138" s="71"/>
      <c r="O138" s="71"/>
      <c r="P138" s="71"/>
      <c r="Q138" s="71"/>
      <c r="R138" s="71"/>
      <c r="S138" s="71"/>
      <c r="T138" s="71"/>
      <c r="U138" s="71"/>
      <c r="V138" s="71"/>
      <c r="W138" s="71"/>
      <c r="X138" s="71"/>
      <c r="Y138" s="71"/>
      <c r="Z138" s="71"/>
    </row>
    <row r="139" ht="15.75" customHeight="1">
      <c r="A139" s="62" t="s">
        <v>285</v>
      </c>
      <c r="B139" s="63" t="s">
        <v>66</v>
      </c>
      <c r="C139" s="64">
        <v>88489.0</v>
      </c>
      <c r="D139" s="65" t="s">
        <v>67</v>
      </c>
      <c r="E139" s="66" t="s">
        <v>31</v>
      </c>
      <c r="F139" s="67">
        <v>100.0</v>
      </c>
      <c r="G139" s="68">
        <v>9.38</v>
      </c>
      <c r="H139" s="68">
        <v>4.4</v>
      </c>
      <c r="I139" s="69">
        <f t="shared" si="44"/>
        <v>13.78</v>
      </c>
      <c r="J139" s="69">
        <f t="shared" si="45"/>
        <v>938</v>
      </c>
      <c r="K139" s="69">
        <f t="shared" si="46"/>
        <v>440</v>
      </c>
      <c r="L139" s="69">
        <f t="shared" si="47"/>
        <v>1378</v>
      </c>
      <c r="M139" s="70">
        <f t="shared" si="48"/>
        <v>1736.56</v>
      </c>
      <c r="N139" s="71"/>
      <c r="O139" s="71"/>
      <c r="P139" s="71"/>
      <c r="Q139" s="71"/>
      <c r="R139" s="71"/>
      <c r="S139" s="71"/>
      <c r="T139" s="71"/>
      <c r="U139" s="71"/>
      <c r="V139" s="71"/>
      <c r="W139" s="71"/>
      <c r="X139" s="71"/>
      <c r="Y139" s="71"/>
      <c r="Z139" s="71"/>
    </row>
    <row r="140">
      <c r="A140" s="62" t="s">
        <v>286</v>
      </c>
      <c r="B140" s="63" t="s">
        <v>149</v>
      </c>
      <c r="C140" s="64">
        <v>87251.0</v>
      </c>
      <c r="D140" s="65" t="s">
        <v>287</v>
      </c>
      <c r="E140" s="67" t="s">
        <v>31</v>
      </c>
      <c r="F140" s="67">
        <v>39.0</v>
      </c>
      <c r="G140" s="68">
        <v>32.46</v>
      </c>
      <c r="H140" s="68">
        <v>6.81</v>
      </c>
      <c r="I140" s="69">
        <f t="shared" si="44"/>
        <v>39.27</v>
      </c>
      <c r="J140" s="69">
        <f t="shared" si="45"/>
        <v>1265.94</v>
      </c>
      <c r="K140" s="69">
        <f t="shared" si="46"/>
        <v>265.59</v>
      </c>
      <c r="L140" s="69">
        <f t="shared" si="47"/>
        <v>1531.53</v>
      </c>
      <c r="M140" s="70">
        <f t="shared" si="48"/>
        <v>1930.03</v>
      </c>
      <c r="N140" s="72"/>
      <c r="O140" s="73"/>
      <c r="P140" s="73"/>
      <c r="Q140" s="73"/>
      <c r="R140" s="73"/>
      <c r="S140" s="73"/>
      <c r="T140" s="73"/>
      <c r="U140" s="73"/>
      <c r="V140" s="73"/>
      <c r="W140" s="73"/>
      <c r="X140" s="73"/>
      <c r="Y140" s="73"/>
      <c r="Z140" s="73"/>
    </row>
    <row r="141" ht="15.75" customHeight="1">
      <c r="A141" s="62" t="s">
        <v>288</v>
      </c>
      <c r="B141" s="63" t="s">
        <v>158</v>
      </c>
      <c r="C141" s="64">
        <v>88649.0</v>
      </c>
      <c r="D141" s="65" t="s">
        <v>289</v>
      </c>
      <c r="E141" s="67" t="s">
        <v>47</v>
      </c>
      <c r="F141" s="67">
        <v>23.3</v>
      </c>
      <c r="G141" s="68">
        <v>4.89</v>
      </c>
      <c r="H141" s="68">
        <v>1.78</v>
      </c>
      <c r="I141" s="69">
        <f t="shared" si="44"/>
        <v>6.67</v>
      </c>
      <c r="J141" s="69">
        <f t="shared" si="45"/>
        <v>113.937</v>
      </c>
      <c r="K141" s="69">
        <f t="shared" si="46"/>
        <v>41.474</v>
      </c>
      <c r="L141" s="69">
        <f t="shared" si="47"/>
        <v>155.411</v>
      </c>
      <c r="M141" s="70">
        <f t="shared" si="48"/>
        <v>195.85</v>
      </c>
      <c r="N141" s="71"/>
      <c r="O141" s="71"/>
      <c r="P141" s="71"/>
      <c r="Q141" s="71"/>
      <c r="R141" s="71"/>
      <c r="S141" s="71"/>
      <c r="T141" s="71"/>
      <c r="U141" s="71"/>
      <c r="V141" s="71"/>
      <c r="W141" s="71"/>
      <c r="X141" s="71"/>
      <c r="Y141" s="71"/>
      <c r="Z141" s="71"/>
    </row>
    <row r="142">
      <c r="A142" s="62" t="s">
        <v>290</v>
      </c>
      <c r="B142" s="63" t="s">
        <v>291</v>
      </c>
      <c r="C142" s="64">
        <v>98689.0</v>
      </c>
      <c r="D142" s="65" t="s">
        <v>292</v>
      </c>
      <c r="E142" s="67" t="s">
        <v>47</v>
      </c>
      <c r="F142" s="67">
        <v>4.0</v>
      </c>
      <c r="G142" s="68">
        <v>63.84</v>
      </c>
      <c r="H142" s="68">
        <v>15.95</v>
      </c>
      <c r="I142" s="69">
        <f t="shared" si="44"/>
        <v>79.79</v>
      </c>
      <c r="J142" s="69">
        <f t="shared" si="45"/>
        <v>255.36</v>
      </c>
      <c r="K142" s="69">
        <f t="shared" si="46"/>
        <v>63.8</v>
      </c>
      <c r="L142" s="69">
        <f t="shared" si="47"/>
        <v>319.16</v>
      </c>
      <c r="M142" s="70">
        <f t="shared" si="48"/>
        <v>402.21</v>
      </c>
      <c r="N142" s="72"/>
      <c r="O142" s="73"/>
      <c r="P142" s="73"/>
      <c r="Q142" s="73"/>
      <c r="R142" s="73"/>
      <c r="S142" s="73"/>
      <c r="T142" s="73"/>
      <c r="U142" s="73"/>
      <c r="V142" s="73"/>
      <c r="W142" s="73"/>
      <c r="X142" s="73"/>
      <c r="Y142" s="73"/>
      <c r="Z142" s="73"/>
    </row>
    <row r="143">
      <c r="A143" s="78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17"/>
      <c r="N143" s="72"/>
      <c r="O143" s="73"/>
      <c r="P143" s="73"/>
      <c r="Q143" s="73"/>
      <c r="R143" s="73"/>
      <c r="S143" s="73"/>
      <c r="T143" s="73"/>
      <c r="U143" s="73"/>
      <c r="V143" s="73"/>
      <c r="W143" s="73"/>
      <c r="X143" s="73"/>
      <c r="Y143" s="73"/>
      <c r="Z143" s="73"/>
    </row>
    <row r="144" ht="12.75" customHeight="1">
      <c r="A144" s="57" t="s">
        <v>293</v>
      </c>
      <c r="B144" s="50"/>
      <c r="C144" s="17"/>
      <c r="D144" s="77" t="s">
        <v>294</v>
      </c>
      <c r="E144" s="50"/>
      <c r="F144" s="50"/>
      <c r="G144" s="50"/>
      <c r="H144" s="50"/>
      <c r="I144" s="17"/>
      <c r="J144" s="59">
        <f t="shared" ref="J144:M144" si="49">SUM(J145:J152)</f>
        <v>1145.651</v>
      </c>
      <c r="K144" s="59">
        <f t="shared" si="49"/>
        <v>416.149</v>
      </c>
      <c r="L144" s="59">
        <f t="shared" si="49"/>
        <v>1561.8</v>
      </c>
      <c r="M144" s="59">
        <f t="shared" si="49"/>
        <v>1968.18</v>
      </c>
      <c r="N144" s="60">
        <f>M144</f>
        <v>1968.18</v>
      </c>
      <c r="O144" s="61"/>
      <c r="P144" s="61"/>
      <c r="Q144" s="61"/>
      <c r="R144" s="61"/>
      <c r="S144" s="61"/>
      <c r="T144" s="61"/>
      <c r="U144" s="61"/>
      <c r="V144" s="61"/>
      <c r="W144" s="61"/>
      <c r="X144" s="61"/>
      <c r="Y144" s="61"/>
      <c r="Z144" s="61"/>
    </row>
    <row r="145" ht="15.75" customHeight="1">
      <c r="A145" s="62" t="s">
        <v>295</v>
      </c>
      <c r="B145" s="63" t="s">
        <v>296</v>
      </c>
      <c r="C145" s="64">
        <v>90790.0</v>
      </c>
      <c r="D145" s="65" t="s">
        <v>297</v>
      </c>
      <c r="E145" s="67" t="s">
        <v>39</v>
      </c>
      <c r="F145" s="67">
        <v>1.0</v>
      </c>
      <c r="G145" s="68">
        <v>591.27</v>
      </c>
      <c r="H145" s="68">
        <v>12.3</v>
      </c>
      <c r="I145" s="69">
        <f t="shared" ref="I145:I152" si="50">SUM(G145:H145)</f>
        <v>603.57</v>
      </c>
      <c r="J145" s="69">
        <f t="shared" ref="J145:J152" si="51">G145*F145</f>
        <v>591.27</v>
      </c>
      <c r="K145" s="69">
        <f t="shared" ref="K145:K152" si="52">H145*F145</f>
        <v>12.3</v>
      </c>
      <c r="L145" s="69">
        <f t="shared" ref="L145:L152" si="53">I145*F145</f>
        <v>603.57</v>
      </c>
      <c r="M145" s="70">
        <f t="shared" ref="M145:M152" si="54">ROUND(L145*(1+$M$4),2)</f>
        <v>760.62</v>
      </c>
      <c r="N145" s="71"/>
      <c r="O145" s="71"/>
      <c r="P145" s="71"/>
      <c r="Q145" s="71"/>
      <c r="R145" s="71"/>
      <c r="S145" s="71"/>
      <c r="T145" s="71"/>
      <c r="U145" s="71"/>
      <c r="V145" s="71"/>
      <c r="W145" s="71"/>
      <c r="X145" s="71"/>
      <c r="Y145" s="71"/>
      <c r="Z145" s="71"/>
    </row>
    <row r="146" ht="15.75" customHeight="1">
      <c r="A146" s="62" t="s">
        <v>298</v>
      </c>
      <c r="B146" s="63" t="s">
        <v>299</v>
      </c>
      <c r="C146" s="64">
        <v>91305.0</v>
      </c>
      <c r="D146" s="65" t="s">
        <v>300</v>
      </c>
      <c r="E146" s="67" t="s">
        <v>39</v>
      </c>
      <c r="F146" s="67">
        <v>1.0</v>
      </c>
      <c r="G146" s="68">
        <v>68.12</v>
      </c>
      <c r="H146" s="68">
        <v>17.01</v>
      </c>
      <c r="I146" s="69">
        <f t="shared" si="50"/>
        <v>85.13</v>
      </c>
      <c r="J146" s="69">
        <f t="shared" si="51"/>
        <v>68.12</v>
      </c>
      <c r="K146" s="69">
        <f t="shared" si="52"/>
        <v>17.01</v>
      </c>
      <c r="L146" s="69">
        <f t="shared" si="53"/>
        <v>85.13</v>
      </c>
      <c r="M146" s="70">
        <f t="shared" si="54"/>
        <v>107.28</v>
      </c>
      <c r="N146" s="71"/>
      <c r="O146" s="71"/>
      <c r="P146" s="71"/>
      <c r="Q146" s="71"/>
      <c r="R146" s="71"/>
      <c r="S146" s="71"/>
      <c r="T146" s="71"/>
      <c r="U146" s="71"/>
      <c r="V146" s="71"/>
      <c r="W146" s="71"/>
      <c r="X146" s="71"/>
      <c r="Y146" s="71"/>
      <c r="Z146" s="71"/>
    </row>
    <row r="147" ht="15.75" customHeight="1">
      <c r="A147" s="62" t="s">
        <v>301</v>
      </c>
      <c r="B147" s="63" t="s">
        <v>302</v>
      </c>
      <c r="C147" s="64" t="s">
        <v>303</v>
      </c>
      <c r="D147" s="65" t="s">
        <v>304</v>
      </c>
      <c r="E147" s="66" t="s">
        <v>31</v>
      </c>
      <c r="F147" s="67">
        <v>19.3</v>
      </c>
      <c r="G147" s="68">
        <v>0.79</v>
      </c>
      <c r="H147" s="68">
        <v>2.37</v>
      </c>
      <c r="I147" s="69">
        <f t="shared" si="50"/>
        <v>3.16</v>
      </c>
      <c r="J147" s="69">
        <f t="shared" si="51"/>
        <v>15.247</v>
      </c>
      <c r="K147" s="69">
        <f t="shared" si="52"/>
        <v>45.741</v>
      </c>
      <c r="L147" s="69">
        <f t="shared" si="53"/>
        <v>60.988</v>
      </c>
      <c r="M147" s="70">
        <f t="shared" si="54"/>
        <v>76.86</v>
      </c>
      <c r="N147" s="71"/>
      <c r="O147" s="71"/>
      <c r="P147" s="71"/>
      <c r="Q147" s="71"/>
      <c r="R147" s="71"/>
      <c r="S147" s="71"/>
      <c r="T147" s="71"/>
      <c r="U147" s="71"/>
      <c r="V147" s="71"/>
      <c r="W147" s="71"/>
      <c r="X147" s="71"/>
      <c r="Y147" s="71"/>
      <c r="Z147" s="71"/>
    </row>
    <row r="148" ht="15.75" customHeight="1">
      <c r="A148" s="62" t="s">
        <v>305</v>
      </c>
      <c r="B148" s="63" t="s">
        <v>302</v>
      </c>
      <c r="C148" s="64">
        <v>102491.0</v>
      </c>
      <c r="D148" s="65" t="s">
        <v>306</v>
      </c>
      <c r="E148" s="66" t="s">
        <v>31</v>
      </c>
      <c r="F148" s="67">
        <v>19.3</v>
      </c>
      <c r="G148" s="68">
        <v>10.48</v>
      </c>
      <c r="H148" s="68">
        <v>6.66</v>
      </c>
      <c r="I148" s="69">
        <f t="shared" si="50"/>
        <v>17.14</v>
      </c>
      <c r="J148" s="69">
        <f t="shared" si="51"/>
        <v>202.264</v>
      </c>
      <c r="K148" s="69">
        <f t="shared" si="52"/>
        <v>128.538</v>
      </c>
      <c r="L148" s="69">
        <f t="shared" si="53"/>
        <v>330.802</v>
      </c>
      <c r="M148" s="70">
        <f t="shared" si="54"/>
        <v>416.88</v>
      </c>
      <c r="N148" s="71"/>
      <c r="O148" s="71"/>
      <c r="P148" s="71"/>
      <c r="Q148" s="71"/>
      <c r="R148" s="71"/>
      <c r="S148" s="71"/>
      <c r="T148" s="71"/>
      <c r="U148" s="71"/>
      <c r="V148" s="71"/>
      <c r="W148" s="71"/>
      <c r="X148" s="71"/>
      <c r="Y148" s="71"/>
      <c r="Z148" s="71"/>
    </row>
    <row r="149" ht="15.75" customHeight="1">
      <c r="A149" s="62" t="s">
        <v>307</v>
      </c>
      <c r="B149" s="63" t="s">
        <v>308</v>
      </c>
      <c r="C149" s="64" t="s">
        <v>129</v>
      </c>
      <c r="D149" s="65" t="s">
        <v>130</v>
      </c>
      <c r="E149" s="67" t="s">
        <v>39</v>
      </c>
      <c r="F149" s="67">
        <v>1.0</v>
      </c>
      <c r="G149" s="69">
        <v>17.15</v>
      </c>
      <c r="H149" s="69">
        <v>45.16</v>
      </c>
      <c r="I149" s="69">
        <f t="shared" si="50"/>
        <v>62.31</v>
      </c>
      <c r="J149" s="69">
        <f t="shared" si="51"/>
        <v>17.15</v>
      </c>
      <c r="K149" s="69">
        <f t="shared" si="52"/>
        <v>45.16</v>
      </c>
      <c r="L149" s="69">
        <f t="shared" si="53"/>
        <v>62.31</v>
      </c>
      <c r="M149" s="70">
        <f t="shared" si="54"/>
        <v>78.52</v>
      </c>
      <c r="N149" s="71"/>
      <c r="O149" s="71"/>
      <c r="P149" s="71"/>
      <c r="Q149" s="71"/>
      <c r="R149" s="71"/>
      <c r="S149" s="71"/>
      <c r="T149" s="71"/>
      <c r="U149" s="71"/>
      <c r="V149" s="71"/>
      <c r="W149" s="71"/>
      <c r="X149" s="71"/>
      <c r="Y149" s="71"/>
      <c r="Z149" s="71"/>
    </row>
    <row r="150" ht="15.75" customHeight="1">
      <c r="A150" s="62" t="s">
        <v>309</v>
      </c>
      <c r="B150" s="63" t="s">
        <v>310</v>
      </c>
      <c r="C150" s="64">
        <v>99808.0</v>
      </c>
      <c r="D150" s="65" t="s">
        <v>283</v>
      </c>
      <c r="E150" s="66" t="s">
        <v>31</v>
      </c>
      <c r="F150" s="67">
        <v>30.0</v>
      </c>
      <c r="G150" s="68">
        <v>1.08</v>
      </c>
      <c r="H150" s="68">
        <v>2.04</v>
      </c>
      <c r="I150" s="69">
        <f t="shared" si="50"/>
        <v>3.12</v>
      </c>
      <c r="J150" s="69">
        <f t="shared" si="51"/>
        <v>32.4</v>
      </c>
      <c r="K150" s="69">
        <f t="shared" si="52"/>
        <v>61.2</v>
      </c>
      <c r="L150" s="69">
        <f t="shared" si="53"/>
        <v>93.6</v>
      </c>
      <c r="M150" s="70">
        <f t="shared" si="54"/>
        <v>117.95</v>
      </c>
      <c r="N150" s="71"/>
      <c r="O150" s="71"/>
      <c r="P150" s="71"/>
      <c r="Q150" s="71"/>
      <c r="R150" s="71"/>
      <c r="S150" s="71"/>
      <c r="T150" s="71"/>
      <c r="U150" s="71"/>
      <c r="V150" s="71"/>
      <c r="W150" s="71"/>
      <c r="X150" s="71"/>
      <c r="Y150" s="71"/>
      <c r="Z150" s="71"/>
    </row>
    <row r="151" ht="15.75" customHeight="1">
      <c r="A151" s="62" t="s">
        <v>311</v>
      </c>
      <c r="B151" s="63" t="s">
        <v>64</v>
      </c>
      <c r="C151" s="64">
        <v>88485.0</v>
      </c>
      <c r="D151" s="65" t="s">
        <v>30</v>
      </c>
      <c r="E151" s="66" t="s">
        <v>31</v>
      </c>
      <c r="F151" s="67">
        <v>20.0</v>
      </c>
      <c r="G151" s="68">
        <v>1.58</v>
      </c>
      <c r="H151" s="68">
        <v>0.91</v>
      </c>
      <c r="I151" s="69">
        <f t="shared" si="50"/>
        <v>2.49</v>
      </c>
      <c r="J151" s="69">
        <f t="shared" si="51"/>
        <v>31.6</v>
      </c>
      <c r="K151" s="69">
        <f t="shared" si="52"/>
        <v>18.2</v>
      </c>
      <c r="L151" s="69">
        <f t="shared" si="53"/>
        <v>49.8</v>
      </c>
      <c r="M151" s="70">
        <f t="shared" si="54"/>
        <v>62.76</v>
      </c>
      <c r="N151" s="71"/>
      <c r="O151" s="71"/>
      <c r="P151" s="71"/>
      <c r="Q151" s="71"/>
      <c r="R151" s="71"/>
      <c r="S151" s="71"/>
      <c r="T151" s="71"/>
      <c r="U151" s="71"/>
      <c r="V151" s="71"/>
      <c r="W151" s="71"/>
      <c r="X151" s="71"/>
      <c r="Y151" s="71"/>
      <c r="Z151" s="71"/>
    </row>
    <row r="152" ht="15.75" customHeight="1">
      <c r="A152" s="62" t="s">
        <v>312</v>
      </c>
      <c r="B152" s="63" t="s">
        <v>66</v>
      </c>
      <c r="C152" s="64">
        <v>88489.0</v>
      </c>
      <c r="D152" s="65" t="s">
        <v>67</v>
      </c>
      <c r="E152" s="66" t="s">
        <v>31</v>
      </c>
      <c r="F152" s="67">
        <v>20.0</v>
      </c>
      <c r="G152" s="68">
        <v>9.38</v>
      </c>
      <c r="H152" s="68">
        <v>4.4</v>
      </c>
      <c r="I152" s="69">
        <f t="shared" si="50"/>
        <v>13.78</v>
      </c>
      <c r="J152" s="69">
        <f t="shared" si="51"/>
        <v>187.6</v>
      </c>
      <c r="K152" s="69">
        <f t="shared" si="52"/>
        <v>88</v>
      </c>
      <c r="L152" s="69">
        <f t="shared" si="53"/>
        <v>275.6</v>
      </c>
      <c r="M152" s="70">
        <f t="shared" si="54"/>
        <v>347.31</v>
      </c>
      <c r="N152" s="71"/>
      <c r="O152" s="71"/>
      <c r="P152" s="71"/>
      <c r="Q152" s="71"/>
      <c r="R152" s="71"/>
      <c r="S152" s="71"/>
      <c r="T152" s="71"/>
      <c r="U152" s="71"/>
      <c r="V152" s="71"/>
      <c r="W152" s="71"/>
      <c r="X152" s="71"/>
      <c r="Y152" s="71"/>
      <c r="Z152" s="71"/>
    </row>
    <row r="153">
      <c r="A153" s="74"/>
      <c r="B153" s="74"/>
      <c r="C153" s="74"/>
      <c r="D153" s="74"/>
      <c r="E153" s="74"/>
      <c r="F153" s="74"/>
      <c r="G153" s="74"/>
      <c r="H153" s="74"/>
      <c r="I153" s="74"/>
      <c r="J153" s="74"/>
      <c r="K153" s="74"/>
      <c r="L153" s="74"/>
      <c r="M153" s="74"/>
      <c r="N153" s="72"/>
      <c r="O153" s="73"/>
      <c r="P153" s="73"/>
      <c r="Q153" s="73"/>
      <c r="R153" s="73"/>
      <c r="S153" s="73"/>
      <c r="T153" s="73"/>
      <c r="U153" s="73"/>
      <c r="V153" s="73"/>
      <c r="W153" s="73"/>
      <c r="X153" s="73"/>
      <c r="Y153" s="73"/>
      <c r="Z153" s="73"/>
    </row>
    <row r="154" ht="12.75" customHeight="1">
      <c r="A154" s="57" t="s">
        <v>313</v>
      </c>
      <c r="B154" s="50"/>
      <c r="C154" s="17"/>
      <c r="D154" s="77" t="s">
        <v>314</v>
      </c>
      <c r="E154" s="50"/>
      <c r="F154" s="50"/>
      <c r="G154" s="50"/>
      <c r="H154" s="50"/>
      <c r="I154" s="17"/>
      <c r="J154" s="59">
        <f t="shared" ref="J154:M154" si="55">SUM(J155:J175)</f>
        <v>3285.1439</v>
      </c>
      <c r="K154" s="59">
        <f t="shared" si="55"/>
        <v>2055.75599</v>
      </c>
      <c r="L154" s="59">
        <f t="shared" si="55"/>
        <v>5340.89989</v>
      </c>
      <c r="M154" s="59">
        <f t="shared" si="55"/>
        <v>6730.58</v>
      </c>
      <c r="N154" s="60">
        <f>M154</f>
        <v>6730.58</v>
      </c>
      <c r="O154" s="61"/>
      <c r="P154" s="61"/>
      <c r="Q154" s="61"/>
      <c r="R154" s="61"/>
      <c r="S154" s="61"/>
      <c r="T154" s="61"/>
      <c r="U154" s="61"/>
      <c r="V154" s="61"/>
      <c r="W154" s="61"/>
      <c r="X154" s="61"/>
      <c r="Y154" s="61"/>
      <c r="Z154" s="61"/>
    </row>
    <row r="155" ht="15.75" customHeight="1">
      <c r="A155" s="62" t="s">
        <v>315</v>
      </c>
      <c r="B155" s="63" t="s">
        <v>96</v>
      </c>
      <c r="C155" s="64">
        <v>97644.0</v>
      </c>
      <c r="D155" s="65" t="s">
        <v>97</v>
      </c>
      <c r="E155" s="67" t="s">
        <v>31</v>
      </c>
      <c r="F155" s="67">
        <v>5.6</v>
      </c>
      <c r="G155" s="68">
        <v>2.18</v>
      </c>
      <c r="H155" s="68">
        <v>5.91</v>
      </c>
      <c r="I155" s="69">
        <f t="shared" ref="I155:I175" si="56">SUM(G155:H155)</f>
        <v>8.09</v>
      </c>
      <c r="J155" s="69">
        <f t="shared" ref="J155:J175" si="57">G155*F155</f>
        <v>12.208</v>
      </c>
      <c r="K155" s="69">
        <f t="shared" ref="K155:K175" si="58">H155*F155</f>
        <v>33.096</v>
      </c>
      <c r="L155" s="69">
        <f t="shared" ref="L155:L175" si="59">I155*F155</f>
        <v>45.304</v>
      </c>
      <c r="M155" s="70">
        <f t="shared" ref="M155:M175" si="60">ROUND(L155*(1+$M$4),2)</f>
        <v>57.09</v>
      </c>
      <c r="N155" s="71"/>
      <c r="O155" s="71"/>
      <c r="P155" s="71"/>
      <c r="Q155" s="71"/>
      <c r="R155" s="71"/>
      <c r="S155" s="71"/>
      <c r="T155" s="71"/>
      <c r="U155" s="71"/>
      <c r="V155" s="71"/>
      <c r="W155" s="71"/>
      <c r="X155" s="71"/>
      <c r="Y155" s="71"/>
      <c r="Z155" s="71"/>
    </row>
    <row r="156">
      <c r="A156" s="62" t="s">
        <v>316</v>
      </c>
      <c r="B156" s="63" t="s">
        <v>317</v>
      </c>
      <c r="C156" s="64">
        <v>97663.0</v>
      </c>
      <c r="D156" s="65" t="s">
        <v>318</v>
      </c>
      <c r="E156" s="67" t="s">
        <v>39</v>
      </c>
      <c r="F156" s="67">
        <v>5.0</v>
      </c>
      <c r="G156" s="68">
        <v>2.85</v>
      </c>
      <c r="H156" s="68">
        <v>7.87</v>
      </c>
      <c r="I156" s="69">
        <f t="shared" si="56"/>
        <v>10.72</v>
      </c>
      <c r="J156" s="69">
        <f t="shared" si="57"/>
        <v>14.25</v>
      </c>
      <c r="K156" s="69">
        <f t="shared" si="58"/>
        <v>39.35</v>
      </c>
      <c r="L156" s="69">
        <f t="shared" si="59"/>
        <v>53.6</v>
      </c>
      <c r="M156" s="70">
        <f t="shared" si="60"/>
        <v>67.55</v>
      </c>
      <c r="N156" s="72"/>
      <c r="O156" s="73"/>
      <c r="P156" s="73"/>
      <c r="Q156" s="73"/>
      <c r="R156" s="73"/>
      <c r="S156" s="73"/>
      <c r="T156" s="73"/>
      <c r="U156" s="73"/>
      <c r="V156" s="73"/>
      <c r="W156" s="73"/>
      <c r="X156" s="73"/>
      <c r="Y156" s="73"/>
      <c r="Z156" s="73"/>
    </row>
    <row r="157">
      <c r="A157" s="62" t="s">
        <v>319</v>
      </c>
      <c r="B157" s="101" t="s">
        <v>320</v>
      </c>
      <c r="C157" s="102">
        <v>97621.0</v>
      </c>
      <c r="D157" s="103" t="s">
        <v>321</v>
      </c>
      <c r="E157" s="104" t="s">
        <v>101</v>
      </c>
      <c r="F157" s="105" t="s">
        <v>40</v>
      </c>
      <c r="G157" s="97">
        <v>29.72</v>
      </c>
      <c r="H157" s="97">
        <v>71.73</v>
      </c>
      <c r="I157" s="98">
        <f t="shared" si="56"/>
        <v>101.45</v>
      </c>
      <c r="J157" s="98">
        <f t="shared" si="57"/>
        <v>59.44</v>
      </c>
      <c r="K157" s="98">
        <f t="shared" si="58"/>
        <v>143.46</v>
      </c>
      <c r="L157" s="98">
        <f t="shared" si="59"/>
        <v>202.9</v>
      </c>
      <c r="M157" s="70">
        <f t="shared" si="60"/>
        <v>255.69</v>
      </c>
      <c r="N157" s="99"/>
      <c r="O157" s="100"/>
      <c r="P157" s="100"/>
      <c r="Q157" s="100"/>
      <c r="R157" s="100"/>
      <c r="S157" s="100"/>
      <c r="T157" s="100"/>
      <c r="U157" s="100"/>
      <c r="V157" s="100"/>
      <c r="W157" s="100"/>
      <c r="X157" s="100"/>
      <c r="Y157" s="100"/>
      <c r="Z157" s="100"/>
    </row>
    <row r="158">
      <c r="A158" s="62" t="s">
        <v>322</v>
      </c>
      <c r="B158" s="101" t="s">
        <v>323</v>
      </c>
      <c r="C158" s="102">
        <v>97621.0</v>
      </c>
      <c r="D158" s="103" t="s">
        <v>321</v>
      </c>
      <c r="E158" s="104" t="s">
        <v>101</v>
      </c>
      <c r="F158" s="105" t="s">
        <v>324</v>
      </c>
      <c r="G158" s="97">
        <v>29.72</v>
      </c>
      <c r="H158" s="97">
        <v>71.73</v>
      </c>
      <c r="I158" s="98">
        <f t="shared" si="56"/>
        <v>101.45</v>
      </c>
      <c r="J158" s="98">
        <f t="shared" si="57"/>
        <v>63.898</v>
      </c>
      <c r="K158" s="98">
        <f t="shared" si="58"/>
        <v>154.2195</v>
      </c>
      <c r="L158" s="98">
        <f t="shared" si="59"/>
        <v>218.1175</v>
      </c>
      <c r="M158" s="70">
        <f t="shared" si="60"/>
        <v>274.87</v>
      </c>
      <c r="N158" s="99"/>
      <c r="O158" s="100"/>
      <c r="P158" s="100"/>
      <c r="Q158" s="100"/>
      <c r="R158" s="100"/>
      <c r="S158" s="100"/>
      <c r="T158" s="100"/>
      <c r="U158" s="100"/>
      <c r="V158" s="100"/>
      <c r="W158" s="100"/>
      <c r="X158" s="100"/>
      <c r="Y158" s="100"/>
      <c r="Z158" s="100"/>
    </row>
    <row r="159">
      <c r="A159" s="62" t="s">
        <v>325</v>
      </c>
      <c r="B159" s="63" t="s">
        <v>108</v>
      </c>
      <c r="C159" s="64">
        <v>90443.0</v>
      </c>
      <c r="D159" s="65" t="s">
        <v>109</v>
      </c>
      <c r="E159" s="67" t="s">
        <v>47</v>
      </c>
      <c r="F159" s="67">
        <v>6.0</v>
      </c>
      <c r="G159" s="68">
        <v>2.71</v>
      </c>
      <c r="H159" s="68">
        <v>9.36</v>
      </c>
      <c r="I159" s="69">
        <f t="shared" si="56"/>
        <v>12.07</v>
      </c>
      <c r="J159" s="69">
        <f t="shared" si="57"/>
        <v>16.26</v>
      </c>
      <c r="K159" s="69">
        <f t="shared" si="58"/>
        <v>56.16</v>
      </c>
      <c r="L159" s="69">
        <f t="shared" si="59"/>
        <v>72.42</v>
      </c>
      <c r="M159" s="70">
        <f t="shared" si="60"/>
        <v>91.26</v>
      </c>
      <c r="N159" s="99"/>
      <c r="O159" s="100"/>
      <c r="P159" s="100"/>
      <c r="Q159" s="100"/>
      <c r="R159" s="100"/>
      <c r="S159" s="100"/>
      <c r="T159" s="100"/>
      <c r="U159" s="100"/>
      <c r="V159" s="100"/>
      <c r="W159" s="100"/>
      <c r="X159" s="100"/>
      <c r="Y159" s="100"/>
      <c r="Z159" s="100"/>
    </row>
    <row r="160">
      <c r="A160" s="62" t="s">
        <v>326</v>
      </c>
      <c r="B160" s="63" t="s">
        <v>111</v>
      </c>
      <c r="C160" s="64">
        <v>97662.0</v>
      </c>
      <c r="D160" s="65" t="s">
        <v>112</v>
      </c>
      <c r="E160" s="67" t="s">
        <v>47</v>
      </c>
      <c r="F160" s="67">
        <v>15.0</v>
      </c>
      <c r="G160" s="68">
        <v>0.08</v>
      </c>
      <c r="H160" s="68">
        <v>0.35</v>
      </c>
      <c r="I160" s="69">
        <f t="shared" si="56"/>
        <v>0.43</v>
      </c>
      <c r="J160" s="69">
        <f t="shared" si="57"/>
        <v>1.2</v>
      </c>
      <c r="K160" s="69">
        <f t="shared" si="58"/>
        <v>5.25</v>
      </c>
      <c r="L160" s="69">
        <f t="shared" si="59"/>
        <v>6.45</v>
      </c>
      <c r="M160" s="70">
        <f t="shared" si="60"/>
        <v>8.13</v>
      </c>
      <c r="N160" s="99"/>
      <c r="O160" s="100"/>
      <c r="P160" s="100"/>
      <c r="Q160" s="100"/>
      <c r="R160" s="100"/>
      <c r="S160" s="100"/>
      <c r="T160" s="100"/>
      <c r="U160" s="100"/>
      <c r="V160" s="100"/>
      <c r="W160" s="100"/>
      <c r="X160" s="100"/>
      <c r="Y160" s="100"/>
      <c r="Z160" s="100"/>
    </row>
    <row r="161">
      <c r="A161" s="62" t="s">
        <v>327</v>
      </c>
      <c r="B161" s="63" t="s">
        <v>114</v>
      </c>
      <c r="C161" s="64">
        <v>1200.0</v>
      </c>
      <c r="D161" s="65" t="s">
        <v>204</v>
      </c>
      <c r="E161" s="67" t="s">
        <v>39</v>
      </c>
      <c r="F161" s="67">
        <v>2.0</v>
      </c>
      <c r="G161" s="68">
        <v>9.94</v>
      </c>
      <c r="H161" s="68">
        <v>0.0</v>
      </c>
      <c r="I161" s="69">
        <f t="shared" si="56"/>
        <v>9.94</v>
      </c>
      <c r="J161" s="69">
        <f t="shared" si="57"/>
        <v>19.88</v>
      </c>
      <c r="K161" s="69">
        <f t="shared" si="58"/>
        <v>0</v>
      </c>
      <c r="L161" s="69">
        <f t="shared" si="59"/>
        <v>19.88</v>
      </c>
      <c r="M161" s="70">
        <f t="shared" si="60"/>
        <v>25.05</v>
      </c>
      <c r="N161" s="99"/>
      <c r="O161" s="100"/>
      <c r="P161" s="100"/>
      <c r="Q161" s="100"/>
      <c r="R161" s="100"/>
      <c r="S161" s="100"/>
      <c r="T161" s="100"/>
      <c r="U161" s="100"/>
      <c r="V161" s="100"/>
      <c r="W161" s="100"/>
      <c r="X161" s="100"/>
      <c r="Y161" s="100"/>
      <c r="Z161" s="100"/>
    </row>
    <row r="162">
      <c r="A162" s="62" t="s">
        <v>328</v>
      </c>
      <c r="B162" s="63" t="s">
        <v>118</v>
      </c>
      <c r="C162" s="64">
        <v>1202.0</v>
      </c>
      <c r="D162" s="65" t="s">
        <v>206</v>
      </c>
      <c r="E162" s="67" t="s">
        <v>39</v>
      </c>
      <c r="F162" s="67">
        <v>2.0</v>
      </c>
      <c r="G162" s="68">
        <v>4.42</v>
      </c>
      <c r="H162" s="68">
        <v>0.0</v>
      </c>
      <c r="I162" s="69">
        <f t="shared" si="56"/>
        <v>4.42</v>
      </c>
      <c r="J162" s="69">
        <f t="shared" si="57"/>
        <v>8.84</v>
      </c>
      <c r="K162" s="69">
        <f t="shared" si="58"/>
        <v>0</v>
      </c>
      <c r="L162" s="69">
        <f t="shared" si="59"/>
        <v>8.84</v>
      </c>
      <c r="M162" s="70">
        <f t="shared" si="60"/>
        <v>11.14</v>
      </c>
      <c r="N162" s="99"/>
      <c r="O162" s="100"/>
      <c r="P162" s="100"/>
      <c r="Q162" s="100"/>
      <c r="R162" s="100"/>
      <c r="S162" s="100"/>
      <c r="T162" s="100"/>
      <c r="U162" s="100"/>
      <c r="V162" s="100"/>
      <c r="W162" s="100"/>
      <c r="X162" s="100"/>
      <c r="Y162" s="100"/>
      <c r="Z162" s="100"/>
    </row>
    <row r="163">
      <c r="A163" s="62" t="s">
        <v>329</v>
      </c>
      <c r="B163" s="63" t="s">
        <v>122</v>
      </c>
      <c r="C163" s="64">
        <v>90466.0</v>
      </c>
      <c r="D163" s="65" t="s">
        <v>123</v>
      </c>
      <c r="E163" s="67" t="s">
        <v>47</v>
      </c>
      <c r="F163" s="67">
        <v>6.0</v>
      </c>
      <c r="G163" s="68">
        <v>3.51</v>
      </c>
      <c r="H163" s="68">
        <v>8.41</v>
      </c>
      <c r="I163" s="69">
        <f t="shared" si="56"/>
        <v>11.92</v>
      </c>
      <c r="J163" s="69">
        <f t="shared" si="57"/>
        <v>21.06</v>
      </c>
      <c r="K163" s="69">
        <f t="shared" si="58"/>
        <v>50.46</v>
      </c>
      <c r="L163" s="69">
        <f t="shared" si="59"/>
        <v>71.52</v>
      </c>
      <c r="M163" s="70">
        <f t="shared" si="60"/>
        <v>90.13</v>
      </c>
      <c r="N163" s="99"/>
      <c r="O163" s="100"/>
      <c r="P163" s="100"/>
      <c r="Q163" s="100"/>
      <c r="R163" s="100"/>
      <c r="S163" s="100"/>
      <c r="T163" s="100"/>
      <c r="U163" s="100"/>
      <c r="V163" s="100"/>
      <c r="W163" s="100"/>
      <c r="X163" s="100"/>
      <c r="Y163" s="100"/>
      <c r="Z163" s="100"/>
    </row>
    <row r="164">
      <c r="A164" s="62" t="s">
        <v>330</v>
      </c>
      <c r="B164" s="106" t="s">
        <v>103</v>
      </c>
      <c r="C164" s="107">
        <v>97634.0</v>
      </c>
      <c r="D164" s="108" t="s">
        <v>104</v>
      </c>
      <c r="E164" s="109" t="s">
        <v>31</v>
      </c>
      <c r="F164" s="110" t="s">
        <v>331</v>
      </c>
      <c r="G164" s="111">
        <v>3.06</v>
      </c>
      <c r="H164" s="111">
        <v>7.75</v>
      </c>
      <c r="I164" s="112">
        <f t="shared" si="56"/>
        <v>10.81</v>
      </c>
      <c r="J164" s="112">
        <f t="shared" si="57"/>
        <v>46.206</v>
      </c>
      <c r="K164" s="112">
        <f t="shared" si="58"/>
        <v>117.025</v>
      </c>
      <c r="L164" s="112">
        <f t="shared" si="59"/>
        <v>163.231</v>
      </c>
      <c r="M164" s="70">
        <f t="shared" si="60"/>
        <v>205.7</v>
      </c>
      <c r="N164" s="99"/>
      <c r="O164" s="100"/>
      <c r="P164" s="100"/>
      <c r="Q164" s="100"/>
      <c r="R164" s="100"/>
      <c r="S164" s="100"/>
      <c r="T164" s="100"/>
      <c r="U164" s="100"/>
      <c r="V164" s="100"/>
      <c r="W164" s="100"/>
      <c r="X164" s="100"/>
      <c r="Y164" s="100"/>
      <c r="Z164" s="100"/>
    </row>
    <row r="165">
      <c r="A165" s="62" t="s">
        <v>332</v>
      </c>
      <c r="B165" s="106" t="s">
        <v>106</v>
      </c>
      <c r="C165" s="107">
        <v>97634.0</v>
      </c>
      <c r="D165" s="108" t="s">
        <v>104</v>
      </c>
      <c r="E165" s="109" t="s">
        <v>101</v>
      </c>
      <c r="F165" s="110" t="s">
        <v>333</v>
      </c>
      <c r="G165" s="111">
        <v>3.06</v>
      </c>
      <c r="H165" s="111">
        <v>7.75</v>
      </c>
      <c r="I165" s="112">
        <f t="shared" si="56"/>
        <v>10.81</v>
      </c>
      <c r="J165" s="112">
        <f t="shared" si="57"/>
        <v>77.112</v>
      </c>
      <c r="K165" s="112">
        <f t="shared" si="58"/>
        <v>195.3</v>
      </c>
      <c r="L165" s="112">
        <f t="shared" si="59"/>
        <v>272.412</v>
      </c>
      <c r="M165" s="70">
        <f t="shared" si="60"/>
        <v>343.29</v>
      </c>
      <c r="N165" s="99"/>
      <c r="O165" s="100"/>
      <c r="P165" s="100"/>
      <c r="Q165" s="100"/>
      <c r="R165" s="100"/>
      <c r="S165" s="100"/>
      <c r="T165" s="100"/>
      <c r="U165" s="100"/>
      <c r="V165" s="100"/>
      <c r="W165" s="100"/>
      <c r="X165" s="100"/>
      <c r="Y165" s="100"/>
      <c r="Z165" s="100"/>
    </row>
    <row r="166" ht="15.75" customHeight="1">
      <c r="A166" s="62" t="s">
        <v>334</v>
      </c>
      <c r="B166" s="63" t="s">
        <v>335</v>
      </c>
      <c r="C166" s="64">
        <v>87299.0</v>
      </c>
      <c r="D166" s="65" t="s">
        <v>147</v>
      </c>
      <c r="E166" s="79" t="s">
        <v>101</v>
      </c>
      <c r="F166" s="67">
        <v>0.31</v>
      </c>
      <c r="G166" s="68">
        <v>267.07</v>
      </c>
      <c r="H166" s="68">
        <v>55.49</v>
      </c>
      <c r="I166" s="69">
        <f t="shared" si="56"/>
        <v>322.56</v>
      </c>
      <c r="J166" s="69">
        <f t="shared" si="57"/>
        <v>82.7917</v>
      </c>
      <c r="K166" s="69">
        <f t="shared" si="58"/>
        <v>17.2019</v>
      </c>
      <c r="L166" s="69">
        <f t="shared" si="59"/>
        <v>99.9936</v>
      </c>
      <c r="M166" s="70">
        <f t="shared" si="60"/>
        <v>126.01</v>
      </c>
      <c r="N166" s="71"/>
      <c r="O166" s="71"/>
      <c r="P166" s="71"/>
      <c r="Q166" s="71"/>
      <c r="R166" s="71"/>
      <c r="S166" s="71"/>
      <c r="T166" s="71"/>
      <c r="U166" s="71"/>
      <c r="V166" s="71"/>
      <c r="W166" s="71"/>
      <c r="X166" s="71"/>
      <c r="Y166" s="71"/>
      <c r="Z166" s="71"/>
    </row>
    <row r="167" ht="15.75" customHeight="1">
      <c r="A167" s="62" t="s">
        <v>336</v>
      </c>
      <c r="B167" s="63" t="s">
        <v>149</v>
      </c>
      <c r="C167" s="64">
        <v>87251.0</v>
      </c>
      <c r="D167" s="65" t="s">
        <v>150</v>
      </c>
      <c r="E167" s="79" t="s">
        <v>31</v>
      </c>
      <c r="F167" s="67">
        <v>35.4</v>
      </c>
      <c r="G167" s="68">
        <v>32.46</v>
      </c>
      <c r="H167" s="68">
        <v>6.81</v>
      </c>
      <c r="I167" s="69">
        <f t="shared" si="56"/>
        <v>39.27</v>
      </c>
      <c r="J167" s="69">
        <f t="shared" si="57"/>
        <v>1149.084</v>
      </c>
      <c r="K167" s="69">
        <f t="shared" si="58"/>
        <v>241.074</v>
      </c>
      <c r="L167" s="69">
        <f t="shared" si="59"/>
        <v>1390.158</v>
      </c>
      <c r="M167" s="70">
        <f t="shared" si="60"/>
        <v>1751.88</v>
      </c>
      <c r="N167" s="71"/>
      <c r="O167" s="71"/>
      <c r="P167" s="71"/>
      <c r="Q167" s="71"/>
      <c r="R167" s="71"/>
      <c r="S167" s="71"/>
      <c r="T167" s="71"/>
      <c r="U167" s="71"/>
      <c r="V167" s="71"/>
      <c r="W167" s="71"/>
      <c r="X167" s="71"/>
      <c r="Y167" s="71"/>
      <c r="Z167" s="71"/>
    </row>
    <row r="168" ht="15.75" customHeight="1">
      <c r="A168" s="62" t="s">
        <v>337</v>
      </c>
      <c r="B168" s="63" t="s">
        <v>158</v>
      </c>
      <c r="C168" s="64">
        <v>88649.0</v>
      </c>
      <c r="D168" s="65" t="s">
        <v>159</v>
      </c>
      <c r="E168" s="67" t="s">
        <v>47</v>
      </c>
      <c r="F168" s="67">
        <v>24.4</v>
      </c>
      <c r="G168" s="68">
        <v>4.89</v>
      </c>
      <c r="H168" s="68">
        <v>1.78</v>
      </c>
      <c r="I168" s="69">
        <f t="shared" si="56"/>
        <v>6.67</v>
      </c>
      <c r="J168" s="69">
        <f t="shared" si="57"/>
        <v>119.316</v>
      </c>
      <c r="K168" s="69">
        <f t="shared" si="58"/>
        <v>43.432</v>
      </c>
      <c r="L168" s="69">
        <f t="shared" si="59"/>
        <v>162.748</v>
      </c>
      <c r="M168" s="70">
        <f t="shared" si="60"/>
        <v>205.1</v>
      </c>
      <c r="N168" s="71"/>
      <c r="O168" s="71"/>
      <c r="P168" s="71"/>
      <c r="Q168" s="71"/>
      <c r="R168" s="71"/>
      <c r="S168" s="71"/>
      <c r="T168" s="71"/>
      <c r="U168" s="71"/>
      <c r="V168" s="71"/>
      <c r="W168" s="71"/>
      <c r="X168" s="71"/>
      <c r="Y168" s="71"/>
      <c r="Z168" s="71"/>
    </row>
    <row r="169" ht="15.75" customHeight="1">
      <c r="A169" s="62" t="s">
        <v>338</v>
      </c>
      <c r="B169" s="63" t="s">
        <v>222</v>
      </c>
      <c r="C169" s="64">
        <v>98689.0</v>
      </c>
      <c r="D169" s="65" t="s">
        <v>162</v>
      </c>
      <c r="E169" s="67" t="s">
        <v>47</v>
      </c>
      <c r="F169" s="67">
        <v>1.6</v>
      </c>
      <c r="G169" s="68">
        <v>63.84</v>
      </c>
      <c r="H169" s="68">
        <v>15.95</v>
      </c>
      <c r="I169" s="69">
        <f t="shared" si="56"/>
        <v>79.79</v>
      </c>
      <c r="J169" s="69">
        <f t="shared" si="57"/>
        <v>102.144</v>
      </c>
      <c r="K169" s="69">
        <f t="shared" si="58"/>
        <v>25.52</v>
      </c>
      <c r="L169" s="69">
        <f t="shared" si="59"/>
        <v>127.664</v>
      </c>
      <c r="M169" s="70">
        <f t="shared" si="60"/>
        <v>160.88</v>
      </c>
      <c r="N169" s="71"/>
      <c r="O169" s="71"/>
      <c r="P169" s="71"/>
      <c r="Q169" s="71"/>
      <c r="R169" s="71"/>
      <c r="S169" s="71"/>
      <c r="T169" s="71"/>
      <c r="U169" s="71"/>
      <c r="V169" s="71"/>
      <c r="W169" s="71"/>
      <c r="X169" s="71"/>
      <c r="Y169" s="71"/>
      <c r="Z169" s="71"/>
    </row>
    <row r="170" ht="15.75" customHeight="1">
      <c r="A170" s="62" t="s">
        <v>339</v>
      </c>
      <c r="B170" s="63" t="s">
        <v>152</v>
      </c>
      <c r="C170" s="64">
        <v>87879.0</v>
      </c>
      <c r="D170" s="65" t="s">
        <v>139</v>
      </c>
      <c r="E170" s="67" t="s">
        <v>31</v>
      </c>
      <c r="F170" s="67">
        <v>25.0</v>
      </c>
      <c r="G170" s="68">
        <v>1.76</v>
      </c>
      <c r="H170" s="68">
        <v>1.67</v>
      </c>
      <c r="I170" s="69">
        <f t="shared" si="56"/>
        <v>3.43</v>
      </c>
      <c r="J170" s="69">
        <f t="shared" si="57"/>
        <v>44</v>
      </c>
      <c r="K170" s="69">
        <f t="shared" si="58"/>
        <v>41.75</v>
      </c>
      <c r="L170" s="69">
        <f t="shared" si="59"/>
        <v>85.75</v>
      </c>
      <c r="M170" s="70">
        <f t="shared" si="60"/>
        <v>108.06</v>
      </c>
      <c r="N170" s="71"/>
      <c r="O170" s="71"/>
      <c r="P170" s="71"/>
      <c r="Q170" s="71"/>
      <c r="R170" s="71"/>
      <c r="S170" s="71"/>
      <c r="T170" s="71"/>
      <c r="U170" s="71"/>
      <c r="V170" s="71"/>
      <c r="W170" s="71"/>
      <c r="X170" s="71"/>
      <c r="Y170" s="71"/>
      <c r="Z170" s="71"/>
    </row>
    <row r="171" ht="15.75" customHeight="1">
      <c r="A171" s="62" t="s">
        <v>340</v>
      </c>
      <c r="B171" s="63" t="s">
        <v>154</v>
      </c>
      <c r="C171" s="64">
        <v>87529.0</v>
      </c>
      <c r="D171" s="65" t="s">
        <v>62</v>
      </c>
      <c r="E171" s="66" t="s">
        <v>31</v>
      </c>
      <c r="F171" s="67">
        <v>25.0</v>
      </c>
      <c r="G171" s="68">
        <v>14.97</v>
      </c>
      <c r="H171" s="68">
        <v>13.39</v>
      </c>
      <c r="I171" s="69">
        <f t="shared" si="56"/>
        <v>28.36</v>
      </c>
      <c r="J171" s="69">
        <f t="shared" si="57"/>
        <v>374.25</v>
      </c>
      <c r="K171" s="69">
        <f t="shared" si="58"/>
        <v>334.75</v>
      </c>
      <c r="L171" s="69">
        <f t="shared" si="59"/>
        <v>709</v>
      </c>
      <c r="M171" s="70">
        <f t="shared" si="60"/>
        <v>893.48</v>
      </c>
      <c r="N171" s="71"/>
      <c r="O171" s="71"/>
      <c r="P171" s="71"/>
      <c r="Q171" s="71"/>
      <c r="R171" s="71"/>
      <c r="S171" s="71"/>
      <c r="T171" s="71"/>
      <c r="U171" s="71"/>
      <c r="V171" s="71"/>
      <c r="W171" s="71"/>
      <c r="X171" s="71"/>
      <c r="Y171" s="71"/>
      <c r="Z171" s="71"/>
    </row>
    <row r="172">
      <c r="A172" s="62" t="s">
        <v>341</v>
      </c>
      <c r="B172" s="63" t="s">
        <v>280</v>
      </c>
      <c r="C172" s="64">
        <v>88495.0</v>
      </c>
      <c r="D172" s="65" t="s">
        <v>144</v>
      </c>
      <c r="E172" s="66" t="s">
        <v>31</v>
      </c>
      <c r="F172" s="67">
        <v>25.0</v>
      </c>
      <c r="G172" s="68">
        <v>5.26</v>
      </c>
      <c r="H172" s="68">
        <v>5.52</v>
      </c>
      <c r="I172" s="69">
        <f t="shared" si="56"/>
        <v>10.78</v>
      </c>
      <c r="J172" s="69">
        <f t="shared" si="57"/>
        <v>131.5</v>
      </c>
      <c r="K172" s="69">
        <f t="shared" si="58"/>
        <v>138</v>
      </c>
      <c r="L172" s="69">
        <f t="shared" si="59"/>
        <v>269.5</v>
      </c>
      <c r="M172" s="70">
        <f t="shared" si="60"/>
        <v>339.62</v>
      </c>
      <c r="N172" s="72"/>
      <c r="O172" s="73"/>
      <c r="P172" s="73"/>
      <c r="Q172" s="73"/>
      <c r="R172" s="73"/>
      <c r="S172" s="73"/>
      <c r="T172" s="73"/>
      <c r="U172" s="73"/>
      <c r="V172" s="73"/>
      <c r="W172" s="73"/>
      <c r="X172" s="73"/>
      <c r="Y172" s="73"/>
      <c r="Z172" s="73"/>
    </row>
    <row r="173" ht="15.75" customHeight="1">
      <c r="A173" s="62" t="s">
        <v>342</v>
      </c>
      <c r="B173" s="63" t="s">
        <v>164</v>
      </c>
      <c r="C173" s="64">
        <v>88485.0</v>
      </c>
      <c r="D173" s="65" t="s">
        <v>30</v>
      </c>
      <c r="E173" s="66" t="s">
        <v>31</v>
      </c>
      <c r="F173" s="67">
        <v>75.2</v>
      </c>
      <c r="G173" s="68">
        <v>1.58</v>
      </c>
      <c r="H173" s="68">
        <v>0.91</v>
      </c>
      <c r="I173" s="69">
        <f t="shared" si="56"/>
        <v>2.49</v>
      </c>
      <c r="J173" s="69">
        <f t="shared" si="57"/>
        <v>118.816</v>
      </c>
      <c r="K173" s="69">
        <f t="shared" si="58"/>
        <v>68.432</v>
      </c>
      <c r="L173" s="69">
        <f t="shared" si="59"/>
        <v>187.248</v>
      </c>
      <c r="M173" s="70">
        <f t="shared" si="60"/>
        <v>235.97</v>
      </c>
      <c r="N173" s="71"/>
      <c r="O173" s="71"/>
      <c r="P173" s="71"/>
      <c r="Q173" s="71"/>
      <c r="R173" s="71"/>
      <c r="S173" s="71"/>
      <c r="T173" s="71"/>
      <c r="U173" s="71"/>
      <c r="V173" s="71"/>
      <c r="W173" s="71"/>
      <c r="X173" s="71"/>
      <c r="Y173" s="71"/>
      <c r="Z173" s="71"/>
    </row>
    <row r="174" ht="15.75" customHeight="1">
      <c r="A174" s="62" t="s">
        <v>343</v>
      </c>
      <c r="B174" s="63" t="s">
        <v>166</v>
      </c>
      <c r="C174" s="64">
        <v>88489.0</v>
      </c>
      <c r="D174" s="65" t="s">
        <v>67</v>
      </c>
      <c r="E174" s="66" t="s">
        <v>31</v>
      </c>
      <c r="F174" s="67">
        <v>75.2</v>
      </c>
      <c r="G174" s="68">
        <v>9.38</v>
      </c>
      <c r="H174" s="68">
        <v>4.4</v>
      </c>
      <c r="I174" s="69">
        <f t="shared" si="56"/>
        <v>13.78</v>
      </c>
      <c r="J174" s="69">
        <f t="shared" si="57"/>
        <v>705.376</v>
      </c>
      <c r="K174" s="69">
        <f t="shared" si="58"/>
        <v>330.88</v>
      </c>
      <c r="L174" s="69">
        <f t="shared" si="59"/>
        <v>1036.256</v>
      </c>
      <c r="M174" s="70">
        <f t="shared" si="60"/>
        <v>1305.89</v>
      </c>
      <c r="N174" s="71"/>
      <c r="O174" s="71"/>
      <c r="P174" s="71"/>
      <c r="Q174" s="71"/>
      <c r="R174" s="71"/>
      <c r="S174" s="71"/>
      <c r="T174" s="71"/>
      <c r="U174" s="71"/>
      <c r="V174" s="71"/>
      <c r="W174" s="71"/>
      <c r="X174" s="71"/>
      <c r="Y174" s="71"/>
      <c r="Z174" s="71"/>
    </row>
    <row r="175" ht="15.75" customHeight="1">
      <c r="A175" s="62" t="s">
        <v>344</v>
      </c>
      <c r="B175" s="63" t="s">
        <v>69</v>
      </c>
      <c r="C175" s="64" t="s">
        <v>70</v>
      </c>
      <c r="D175" s="65" t="s">
        <v>71</v>
      </c>
      <c r="E175" s="67" t="s">
        <v>39</v>
      </c>
      <c r="F175" s="67">
        <v>2.0</v>
      </c>
      <c r="G175" s="69">
        <v>58.7561</v>
      </c>
      <c r="H175" s="69">
        <v>10.197795</v>
      </c>
      <c r="I175" s="69">
        <f t="shared" si="56"/>
        <v>68.953895</v>
      </c>
      <c r="J175" s="69">
        <f t="shared" si="57"/>
        <v>117.5122</v>
      </c>
      <c r="K175" s="69">
        <f t="shared" si="58"/>
        <v>20.39559</v>
      </c>
      <c r="L175" s="69">
        <f t="shared" si="59"/>
        <v>137.90779</v>
      </c>
      <c r="M175" s="70">
        <f t="shared" si="60"/>
        <v>173.79</v>
      </c>
      <c r="N175" s="71"/>
      <c r="O175" s="71"/>
      <c r="P175" s="71"/>
      <c r="Q175" s="71"/>
      <c r="R175" s="71"/>
      <c r="S175" s="71"/>
      <c r="T175" s="71"/>
      <c r="U175" s="71"/>
      <c r="V175" s="71"/>
      <c r="W175" s="71"/>
      <c r="X175" s="71"/>
      <c r="Y175" s="71"/>
      <c r="Z175" s="71"/>
    </row>
    <row r="176">
      <c r="A176" s="78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17"/>
      <c r="N176" s="72"/>
      <c r="O176" s="73"/>
      <c r="P176" s="73"/>
      <c r="Q176" s="73"/>
      <c r="R176" s="73"/>
      <c r="S176" s="73"/>
      <c r="T176" s="73"/>
      <c r="U176" s="73"/>
      <c r="V176" s="73"/>
      <c r="W176" s="73"/>
      <c r="X176" s="73"/>
      <c r="Y176" s="73"/>
      <c r="Z176" s="73"/>
    </row>
    <row r="177" ht="12.75" customHeight="1">
      <c r="A177" s="57" t="s">
        <v>345</v>
      </c>
      <c r="B177" s="50"/>
      <c r="C177" s="17"/>
      <c r="D177" s="77" t="s">
        <v>346</v>
      </c>
      <c r="E177" s="50"/>
      <c r="F177" s="50"/>
      <c r="G177" s="50"/>
      <c r="H177" s="50"/>
      <c r="I177" s="17"/>
      <c r="J177" s="59">
        <f t="shared" ref="J177:M177" si="61">SUM(J178:J183)</f>
        <v>1004.9022</v>
      </c>
      <c r="K177" s="59">
        <f t="shared" si="61"/>
        <v>622.74559</v>
      </c>
      <c r="L177" s="59">
        <f t="shared" si="61"/>
        <v>1627.64779</v>
      </c>
      <c r="M177" s="59">
        <f t="shared" si="61"/>
        <v>2051.15</v>
      </c>
      <c r="N177" s="60">
        <f>M177</f>
        <v>2051.15</v>
      </c>
      <c r="O177" s="61"/>
      <c r="P177" s="61"/>
      <c r="Q177" s="61"/>
      <c r="R177" s="61"/>
      <c r="S177" s="61"/>
      <c r="T177" s="61"/>
      <c r="U177" s="61"/>
      <c r="V177" s="61"/>
      <c r="W177" s="61"/>
      <c r="X177" s="61"/>
      <c r="Y177" s="61"/>
      <c r="Z177" s="61"/>
    </row>
    <row r="178" ht="15.75" customHeight="1">
      <c r="A178" s="62" t="s">
        <v>347</v>
      </c>
      <c r="B178" s="63" t="s">
        <v>64</v>
      </c>
      <c r="C178" s="64">
        <v>88485.0</v>
      </c>
      <c r="D178" s="65" t="s">
        <v>30</v>
      </c>
      <c r="E178" s="66" t="s">
        <v>31</v>
      </c>
      <c r="F178" s="67">
        <v>49.0</v>
      </c>
      <c r="G178" s="68">
        <v>1.58</v>
      </c>
      <c r="H178" s="68">
        <v>0.91</v>
      </c>
      <c r="I178" s="69">
        <f t="shared" ref="I178:I183" si="62">SUM(G178:H178)</f>
        <v>2.49</v>
      </c>
      <c r="J178" s="69">
        <f t="shared" ref="J178:J183" si="63">G178*F178</f>
        <v>77.42</v>
      </c>
      <c r="K178" s="69">
        <f t="shared" ref="K178:K183" si="64">H178*F178</f>
        <v>44.59</v>
      </c>
      <c r="L178" s="69">
        <f t="shared" ref="L178:L183" si="65">I178*F178</f>
        <v>122.01</v>
      </c>
      <c r="M178" s="70">
        <f t="shared" ref="M178:M183" si="66">ROUND(L178*(1+$M$4),2)</f>
        <v>153.76</v>
      </c>
      <c r="N178" s="71"/>
      <c r="O178" s="71"/>
      <c r="P178" s="71"/>
      <c r="Q178" s="71"/>
      <c r="R178" s="71"/>
      <c r="S178" s="71"/>
      <c r="T178" s="71"/>
      <c r="U178" s="71"/>
      <c r="V178" s="71"/>
      <c r="W178" s="71"/>
      <c r="X178" s="71"/>
      <c r="Y178" s="71"/>
      <c r="Z178" s="71"/>
    </row>
    <row r="179" ht="15.75" customHeight="1">
      <c r="A179" s="62" t="s">
        <v>348</v>
      </c>
      <c r="B179" s="63" t="s">
        <v>66</v>
      </c>
      <c r="C179" s="64">
        <v>88489.0</v>
      </c>
      <c r="D179" s="65" t="s">
        <v>67</v>
      </c>
      <c r="E179" s="66" t="s">
        <v>31</v>
      </c>
      <c r="F179" s="67">
        <v>49.0</v>
      </c>
      <c r="G179" s="68">
        <v>9.38</v>
      </c>
      <c r="H179" s="68">
        <v>4.4</v>
      </c>
      <c r="I179" s="69">
        <f t="shared" si="62"/>
        <v>13.78</v>
      </c>
      <c r="J179" s="69">
        <f t="shared" si="63"/>
        <v>459.62</v>
      </c>
      <c r="K179" s="69">
        <f t="shared" si="64"/>
        <v>215.6</v>
      </c>
      <c r="L179" s="69">
        <f t="shared" si="65"/>
        <v>675.22</v>
      </c>
      <c r="M179" s="70">
        <f t="shared" si="66"/>
        <v>850.91</v>
      </c>
      <c r="N179" s="71"/>
      <c r="O179" s="71"/>
      <c r="P179" s="71"/>
      <c r="Q179" s="71"/>
      <c r="R179" s="71"/>
      <c r="S179" s="71"/>
      <c r="T179" s="71"/>
      <c r="U179" s="71"/>
      <c r="V179" s="71"/>
      <c r="W179" s="71"/>
      <c r="X179" s="71"/>
      <c r="Y179" s="71"/>
      <c r="Z179" s="71"/>
    </row>
    <row r="180" ht="15.75" customHeight="1">
      <c r="A180" s="62" t="s">
        <v>349</v>
      </c>
      <c r="B180" s="63" t="s">
        <v>350</v>
      </c>
      <c r="C180" s="64">
        <v>88494.0</v>
      </c>
      <c r="D180" s="65" t="s">
        <v>351</v>
      </c>
      <c r="E180" s="66" t="s">
        <v>31</v>
      </c>
      <c r="F180" s="67">
        <v>18.2</v>
      </c>
      <c r="G180" s="68">
        <v>7.68</v>
      </c>
      <c r="H180" s="68">
        <v>11.86</v>
      </c>
      <c r="I180" s="69">
        <f t="shared" si="62"/>
        <v>19.54</v>
      </c>
      <c r="J180" s="69">
        <f t="shared" si="63"/>
        <v>139.776</v>
      </c>
      <c r="K180" s="69">
        <f t="shared" si="64"/>
        <v>215.852</v>
      </c>
      <c r="L180" s="69">
        <f t="shared" si="65"/>
        <v>355.628</v>
      </c>
      <c r="M180" s="70">
        <f t="shared" si="66"/>
        <v>448.16</v>
      </c>
      <c r="N180" s="71"/>
      <c r="O180" s="71"/>
      <c r="P180" s="71"/>
      <c r="Q180" s="71"/>
      <c r="R180" s="71"/>
      <c r="S180" s="71"/>
      <c r="T180" s="71"/>
      <c r="U180" s="71"/>
      <c r="V180" s="71"/>
      <c r="W180" s="71"/>
      <c r="X180" s="71"/>
      <c r="Y180" s="71"/>
      <c r="Z180" s="71"/>
    </row>
    <row r="181" ht="15.75" customHeight="1">
      <c r="A181" s="62" t="s">
        <v>352</v>
      </c>
      <c r="B181" s="63" t="s">
        <v>87</v>
      </c>
      <c r="C181" s="64">
        <v>88484.0</v>
      </c>
      <c r="D181" s="65" t="s">
        <v>88</v>
      </c>
      <c r="E181" s="66" t="s">
        <v>31</v>
      </c>
      <c r="F181" s="67">
        <v>18.2</v>
      </c>
      <c r="G181" s="68">
        <v>1.68</v>
      </c>
      <c r="H181" s="68">
        <v>1.21</v>
      </c>
      <c r="I181" s="69">
        <f t="shared" si="62"/>
        <v>2.89</v>
      </c>
      <c r="J181" s="69">
        <f t="shared" si="63"/>
        <v>30.576</v>
      </c>
      <c r="K181" s="69">
        <f t="shared" si="64"/>
        <v>22.022</v>
      </c>
      <c r="L181" s="69">
        <f t="shared" si="65"/>
        <v>52.598</v>
      </c>
      <c r="M181" s="70">
        <f t="shared" si="66"/>
        <v>66.28</v>
      </c>
      <c r="N181" s="71"/>
      <c r="O181" s="71"/>
      <c r="P181" s="71"/>
      <c r="Q181" s="71"/>
      <c r="R181" s="71"/>
      <c r="S181" s="71"/>
      <c r="T181" s="71"/>
      <c r="U181" s="71"/>
      <c r="V181" s="71"/>
      <c r="W181" s="71"/>
      <c r="X181" s="71"/>
      <c r="Y181" s="71"/>
      <c r="Z181" s="71"/>
    </row>
    <row r="182" ht="15.75" customHeight="1">
      <c r="A182" s="62" t="s">
        <v>353</v>
      </c>
      <c r="B182" s="63" t="s">
        <v>90</v>
      </c>
      <c r="C182" s="64">
        <v>88488.0</v>
      </c>
      <c r="D182" s="65" t="s">
        <v>91</v>
      </c>
      <c r="E182" s="66" t="s">
        <v>31</v>
      </c>
      <c r="F182" s="67">
        <v>18.2</v>
      </c>
      <c r="G182" s="68">
        <v>9.89</v>
      </c>
      <c r="H182" s="68">
        <v>5.73</v>
      </c>
      <c r="I182" s="69">
        <f t="shared" si="62"/>
        <v>15.62</v>
      </c>
      <c r="J182" s="69">
        <f t="shared" si="63"/>
        <v>179.998</v>
      </c>
      <c r="K182" s="69">
        <f t="shared" si="64"/>
        <v>104.286</v>
      </c>
      <c r="L182" s="69">
        <f t="shared" si="65"/>
        <v>284.284</v>
      </c>
      <c r="M182" s="70">
        <f t="shared" si="66"/>
        <v>358.25</v>
      </c>
      <c r="N182" s="71"/>
      <c r="O182" s="71"/>
      <c r="P182" s="71"/>
      <c r="Q182" s="71"/>
      <c r="R182" s="71"/>
      <c r="S182" s="71"/>
      <c r="T182" s="71"/>
      <c r="U182" s="71"/>
      <c r="V182" s="71"/>
      <c r="W182" s="71"/>
      <c r="X182" s="71"/>
      <c r="Y182" s="71"/>
      <c r="Z182" s="71"/>
    </row>
    <row r="183" ht="15.75" customHeight="1">
      <c r="A183" s="62" t="s">
        <v>354</v>
      </c>
      <c r="B183" s="63" t="s">
        <v>69</v>
      </c>
      <c r="C183" s="64" t="s">
        <v>70</v>
      </c>
      <c r="D183" s="65" t="s">
        <v>71</v>
      </c>
      <c r="E183" s="67" t="s">
        <v>39</v>
      </c>
      <c r="F183" s="67">
        <v>2.0</v>
      </c>
      <c r="G183" s="69">
        <v>58.7561</v>
      </c>
      <c r="H183" s="69">
        <v>10.197795</v>
      </c>
      <c r="I183" s="69">
        <f t="shared" si="62"/>
        <v>68.953895</v>
      </c>
      <c r="J183" s="69">
        <f t="shared" si="63"/>
        <v>117.5122</v>
      </c>
      <c r="K183" s="69">
        <f t="shared" si="64"/>
        <v>20.39559</v>
      </c>
      <c r="L183" s="69">
        <f t="shared" si="65"/>
        <v>137.90779</v>
      </c>
      <c r="M183" s="70">
        <f t="shared" si="66"/>
        <v>173.79</v>
      </c>
      <c r="N183" s="71"/>
      <c r="O183" s="71"/>
      <c r="P183" s="71"/>
      <c r="Q183" s="71"/>
      <c r="R183" s="71"/>
      <c r="S183" s="71"/>
      <c r="T183" s="71"/>
      <c r="U183" s="71"/>
      <c r="V183" s="71"/>
      <c r="W183" s="71"/>
      <c r="X183" s="71"/>
      <c r="Y183" s="71"/>
      <c r="Z183" s="71"/>
    </row>
    <row r="184" ht="15.75" customHeight="1">
      <c r="A184" s="113"/>
      <c r="B184" s="114"/>
      <c r="C184" s="115"/>
      <c r="D184" s="116"/>
      <c r="E184" s="117"/>
      <c r="F184" s="118"/>
      <c r="G184" s="119"/>
      <c r="H184" s="119"/>
      <c r="I184" s="120"/>
      <c r="J184" s="120"/>
      <c r="K184" s="120"/>
      <c r="L184" s="120"/>
      <c r="M184" s="121"/>
      <c r="N184" s="56"/>
      <c r="O184" s="56"/>
      <c r="P184" s="56"/>
      <c r="Q184" s="56"/>
      <c r="R184" s="56"/>
      <c r="S184" s="56"/>
      <c r="T184" s="56"/>
      <c r="U184" s="56"/>
      <c r="V184" s="56"/>
      <c r="W184" s="56"/>
      <c r="X184" s="56"/>
      <c r="Y184" s="56"/>
      <c r="Z184" s="56"/>
    </row>
    <row r="185" ht="12.75" customHeight="1">
      <c r="A185" s="57" t="s">
        <v>355</v>
      </c>
      <c r="B185" s="50"/>
      <c r="C185" s="17"/>
      <c r="D185" s="77" t="s">
        <v>356</v>
      </c>
      <c r="E185" s="50"/>
      <c r="F185" s="50"/>
      <c r="G185" s="50"/>
      <c r="H185" s="50"/>
      <c r="I185" s="17"/>
      <c r="J185" s="59">
        <f t="shared" ref="J185:M185" si="67">SUM(J186:J246)</f>
        <v>9101.728155</v>
      </c>
      <c r="K185" s="59">
        <f t="shared" si="67"/>
        <v>2720.134252</v>
      </c>
      <c r="L185" s="59">
        <f t="shared" si="67"/>
        <v>11821.86241</v>
      </c>
      <c r="M185" s="59">
        <f t="shared" si="67"/>
        <v>14897.9</v>
      </c>
      <c r="N185" s="60">
        <f>M185</f>
        <v>14897.9</v>
      </c>
      <c r="O185" s="61"/>
      <c r="P185" s="61"/>
      <c r="Q185" s="61"/>
      <c r="R185" s="61"/>
      <c r="S185" s="61"/>
      <c r="T185" s="61"/>
      <c r="U185" s="61"/>
      <c r="V185" s="61"/>
      <c r="W185" s="61"/>
      <c r="X185" s="61"/>
      <c r="Y185" s="61"/>
      <c r="Z185" s="61"/>
    </row>
    <row r="186" ht="15.75" customHeight="1">
      <c r="A186" s="62" t="s">
        <v>357</v>
      </c>
      <c r="B186" s="63" t="s">
        <v>96</v>
      </c>
      <c r="C186" s="64">
        <v>97644.0</v>
      </c>
      <c r="D186" s="65" t="s">
        <v>97</v>
      </c>
      <c r="E186" s="67" t="s">
        <v>31</v>
      </c>
      <c r="F186" s="67">
        <v>1.68</v>
      </c>
      <c r="G186" s="68">
        <v>2.18</v>
      </c>
      <c r="H186" s="68">
        <v>5.91</v>
      </c>
      <c r="I186" s="69">
        <f t="shared" ref="I186:I211" si="68">SUM(G186:H186)</f>
        <v>8.09</v>
      </c>
      <c r="J186" s="69">
        <f t="shared" ref="J186:J211" si="69">G186*F186</f>
        <v>3.6624</v>
      </c>
      <c r="K186" s="69">
        <f t="shared" ref="K186:K211" si="70">H186*F186</f>
        <v>9.9288</v>
      </c>
      <c r="L186" s="69">
        <f t="shared" ref="L186:L211" si="71">I186*F186</f>
        <v>13.5912</v>
      </c>
      <c r="M186" s="70">
        <f t="shared" ref="M186:M246" si="72">ROUND(L186*(1+$M$4),2)</f>
        <v>17.13</v>
      </c>
      <c r="N186" s="71"/>
      <c r="O186" s="71"/>
      <c r="P186" s="71"/>
      <c r="Q186" s="71"/>
      <c r="R186" s="71"/>
      <c r="S186" s="71"/>
      <c r="T186" s="71"/>
      <c r="U186" s="71"/>
      <c r="V186" s="71"/>
      <c r="W186" s="71"/>
      <c r="X186" s="71"/>
      <c r="Y186" s="71"/>
      <c r="Z186" s="71"/>
    </row>
    <row r="187">
      <c r="A187" s="62" t="s">
        <v>358</v>
      </c>
      <c r="B187" s="63" t="s">
        <v>359</v>
      </c>
      <c r="C187" s="64">
        <v>97624.0</v>
      </c>
      <c r="D187" s="65" t="s">
        <v>260</v>
      </c>
      <c r="E187" s="67" t="s">
        <v>101</v>
      </c>
      <c r="F187" s="67">
        <v>0.7</v>
      </c>
      <c r="G187" s="68">
        <v>27.23</v>
      </c>
      <c r="H187" s="68">
        <v>65.73</v>
      </c>
      <c r="I187" s="69">
        <f t="shared" si="68"/>
        <v>92.96</v>
      </c>
      <c r="J187" s="69">
        <f t="shared" si="69"/>
        <v>19.061</v>
      </c>
      <c r="K187" s="69">
        <f t="shared" si="70"/>
        <v>46.011</v>
      </c>
      <c r="L187" s="69">
        <f t="shared" si="71"/>
        <v>65.072</v>
      </c>
      <c r="M187" s="70">
        <f t="shared" si="72"/>
        <v>82</v>
      </c>
      <c r="N187" s="72"/>
      <c r="O187" s="73"/>
      <c r="P187" s="73"/>
      <c r="Q187" s="73"/>
      <c r="R187" s="73"/>
      <c r="S187" s="73"/>
      <c r="T187" s="73"/>
      <c r="U187" s="73"/>
      <c r="V187" s="73"/>
      <c r="W187" s="73"/>
      <c r="X187" s="73"/>
      <c r="Y187" s="73"/>
      <c r="Z187" s="73"/>
    </row>
    <row r="188">
      <c r="A188" s="62" t="s">
        <v>360</v>
      </c>
      <c r="B188" s="63" t="s">
        <v>361</v>
      </c>
      <c r="C188" s="64">
        <v>97624.0</v>
      </c>
      <c r="D188" s="65" t="s">
        <v>260</v>
      </c>
      <c r="E188" s="67" t="s">
        <v>101</v>
      </c>
      <c r="F188" s="67">
        <v>0.15</v>
      </c>
      <c r="G188" s="68">
        <v>27.23</v>
      </c>
      <c r="H188" s="68">
        <v>65.73</v>
      </c>
      <c r="I188" s="69">
        <f t="shared" si="68"/>
        <v>92.96</v>
      </c>
      <c r="J188" s="69">
        <f t="shared" si="69"/>
        <v>4.0845</v>
      </c>
      <c r="K188" s="69">
        <f t="shared" si="70"/>
        <v>9.8595</v>
      </c>
      <c r="L188" s="69">
        <f t="shared" si="71"/>
        <v>13.944</v>
      </c>
      <c r="M188" s="70">
        <f t="shared" si="72"/>
        <v>17.57</v>
      </c>
      <c r="N188" s="72"/>
      <c r="O188" s="73"/>
      <c r="P188" s="73"/>
      <c r="Q188" s="73"/>
      <c r="R188" s="73"/>
      <c r="S188" s="73"/>
      <c r="T188" s="73"/>
      <c r="U188" s="73"/>
      <c r="V188" s="73"/>
      <c r="W188" s="73"/>
      <c r="X188" s="73"/>
      <c r="Y188" s="73"/>
      <c r="Z188" s="73"/>
    </row>
    <row r="189">
      <c r="A189" s="62" t="s">
        <v>362</v>
      </c>
      <c r="B189" s="63" t="s">
        <v>363</v>
      </c>
      <c r="C189" s="64">
        <v>93186.0</v>
      </c>
      <c r="D189" s="65" t="s">
        <v>364</v>
      </c>
      <c r="E189" s="67" t="s">
        <v>47</v>
      </c>
      <c r="F189" s="67">
        <v>1.6</v>
      </c>
      <c r="G189" s="68">
        <v>71.0</v>
      </c>
      <c r="H189" s="68">
        <v>18.64</v>
      </c>
      <c r="I189" s="69">
        <f t="shared" si="68"/>
        <v>89.64</v>
      </c>
      <c r="J189" s="69">
        <f t="shared" si="69"/>
        <v>113.6</v>
      </c>
      <c r="K189" s="69">
        <f t="shared" si="70"/>
        <v>29.824</v>
      </c>
      <c r="L189" s="69">
        <f t="shared" si="71"/>
        <v>143.424</v>
      </c>
      <c r="M189" s="70">
        <f t="shared" si="72"/>
        <v>180.74</v>
      </c>
      <c r="N189" s="72"/>
      <c r="O189" s="73"/>
      <c r="P189" s="73"/>
      <c r="Q189" s="73"/>
      <c r="R189" s="73"/>
      <c r="S189" s="73"/>
      <c r="T189" s="73"/>
      <c r="U189" s="73"/>
      <c r="V189" s="73"/>
      <c r="W189" s="73"/>
      <c r="X189" s="73"/>
      <c r="Y189" s="73"/>
      <c r="Z189" s="73"/>
    </row>
    <row r="190">
      <c r="A190" s="62" t="s">
        <v>365</v>
      </c>
      <c r="B190" s="63" t="s">
        <v>366</v>
      </c>
      <c r="C190" s="64">
        <v>87879.0</v>
      </c>
      <c r="D190" s="65" t="s">
        <v>263</v>
      </c>
      <c r="E190" s="67" t="s">
        <v>31</v>
      </c>
      <c r="F190" s="67">
        <v>3.0</v>
      </c>
      <c r="G190" s="68">
        <v>1.76</v>
      </c>
      <c r="H190" s="68">
        <v>1.67</v>
      </c>
      <c r="I190" s="69">
        <f t="shared" si="68"/>
        <v>3.43</v>
      </c>
      <c r="J190" s="69">
        <f t="shared" si="69"/>
        <v>5.28</v>
      </c>
      <c r="K190" s="69">
        <f t="shared" si="70"/>
        <v>5.01</v>
      </c>
      <c r="L190" s="69">
        <f t="shared" si="71"/>
        <v>10.29</v>
      </c>
      <c r="M190" s="70">
        <f t="shared" si="72"/>
        <v>12.97</v>
      </c>
      <c r="N190" s="72"/>
      <c r="O190" s="73"/>
      <c r="P190" s="73"/>
      <c r="Q190" s="73"/>
      <c r="R190" s="73"/>
      <c r="S190" s="73"/>
      <c r="T190" s="73"/>
      <c r="U190" s="73"/>
      <c r="V190" s="73"/>
      <c r="W190" s="73"/>
      <c r="X190" s="73"/>
      <c r="Y190" s="73"/>
      <c r="Z190" s="73"/>
    </row>
    <row r="191">
      <c r="A191" s="62" t="s">
        <v>367</v>
      </c>
      <c r="B191" s="63" t="s">
        <v>368</v>
      </c>
      <c r="C191" s="64">
        <v>89173.0</v>
      </c>
      <c r="D191" s="65" t="s">
        <v>266</v>
      </c>
      <c r="E191" s="67" t="s">
        <v>31</v>
      </c>
      <c r="F191" s="67">
        <v>3.0</v>
      </c>
      <c r="G191" s="68">
        <v>14.9</v>
      </c>
      <c r="H191" s="68">
        <v>13.64</v>
      </c>
      <c r="I191" s="69">
        <f t="shared" si="68"/>
        <v>28.54</v>
      </c>
      <c r="J191" s="69">
        <f t="shared" si="69"/>
        <v>44.7</v>
      </c>
      <c r="K191" s="69">
        <f t="shared" si="70"/>
        <v>40.92</v>
      </c>
      <c r="L191" s="69">
        <f t="shared" si="71"/>
        <v>85.62</v>
      </c>
      <c r="M191" s="70">
        <f t="shared" si="72"/>
        <v>107.9</v>
      </c>
      <c r="N191" s="72"/>
      <c r="O191" s="73"/>
      <c r="P191" s="73"/>
      <c r="Q191" s="73"/>
      <c r="R191" s="73"/>
      <c r="S191" s="73"/>
      <c r="T191" s="73"/>
      <c r="U191" s="73"/>
      <c r="V191" s="73"/>
      <c r="W191" s="73"/>
      <c r="X191" s="73"/>
      <c r="Y191" s="73"/>
      <c r="Z191" s="73"/>
    </row>
    <row r="192" ht="15.75" customHeight="1">
      <c r="A192" s="62" t="s">
        <v>369</v>
      </c>
      <c r="B192" s="63" t="s">
        <v>370</v>
      </c>
      <c r="C192" s="64">
        <v>88495.0</v>
      </c>
      <c r="D192" s="65" t="s">
        <v>144</v>
      </c>
      <c r="E192" s="66" t="s">
        <v>31</v>
      </c>
      <c r="F192" s="67">
        <v>0.5</v>
      </c>
      <c r="G192" s="68">
        <v>5.26</v>
      </c>
      <c r="H192" s="68">
        <v>5.52</v>
      </c>
      <c r="I192" s="69">
        <f t="shared" si="68"/>
        <v>10.78</v>
      </c>
      <c r="J192" s="69">
        <f t="shared" si="69"/>
        <v>2.63</v>
      </c>
      <c r="K192" s="69">
        <f t="shared" si="70"/>
        <v>2.76</v>
      </c>
      <c r="L192" s="69">
        <f t="shared" si="71"/>
        <v>5.39</v>
      </c>
      <c r="M192" s="70">
        <f t="shared" si="72"/>
        <v>6.79</v>
      </c>
      <c r="N192" s="71"/>
      <c r="O192" s="71"/>
      <c r="P192" s="71"/>
      <c r="Q192" s="71"/>
      <c r="R192" s="71"/>
      <c r="S192" s="71"/>
      <c r="T192" s="71"/>
      <c r="U192" s="71"/>
      <c r="V192" s="71"/>
      <c r="W192" s="71"/>
      <c r="X192" s="71"/>
      <c r="Y192" s="71"/>
      <c r="Z192" s="71"/>
    </row>
    <row r="193" ht="15.75" customHeight="1">
      <c r="A193" s="62" t="s">
        <v>371</v>
      </c>
      <c r="B193" s="63" t="s">
        <v>372</v>
      </c>
      <c r="C193" s="64">
        <v>97663.0</v>
      </c>
      <c r="D193" s="65" t="s">
        <v>236</v>
      </c>
      <c r="E193" s="67" t="s">
        <v>39</v>
      </c>
      <c r="F193" s="67">
        <v>2.0</v>
      </c>
      <c r="G193" s="68">
        <v>2.85</v>
      </c>
      <c r="H193" s="68">
        <v>7.87</v>
      </c>
      <c r="I193" s="69">
        <f t="shared" si="68"/>
        <v>10.72</v>
      </c>
      <c r="J193" s="69">
        <f t="shared" si="69"/>
        <v>5.7</v>
      </c>
      <c r="K193" s="69">
        <f t="shared" si="70"/>
        <v>15.74</v>
      </c>
      <c r="L193" s="69">
        <f t="shared" si="71"/>
        <v>21.44</v>
      </c>
      <c r="M193" s="70">
        <f t="shared" si="72"/>
        <v>27.02</v>
      </c>
      <c r="N193" s="71"/>
      <c r="O193" s="71"/>
      <c r="P193" s="71"/>
      <c r="Q193" s="71"/>
      <c r="R193" s="71"/>
      <c r="S193" s="71"/>
      <c r="T193" s="71"/>
      <c r="U193" s="71"/>
      <c r="V193" s="71"/>
      <c r="W193" s="71"/>
      <c r="X193" s="71"/>
      <c r="Y193" s="71"/>
      <c r="Z193" s="71"/>
    </row>
    <row r="194" ht="15.75" customHeight="1">
      <c r="A194" s="62" t="s">
        <v>373</v>
      </c>
      <c r="B194" s="63" t="s">
        <v>374</v>
      </c>
      <c r="C194" s="64" t="s">
        <v>375</v>
      </c>
      <c r="D194" s="122" t="s">
        <v>376</v>
      </c>
      <c r="E194" s="67" t="s">
        <v>31</v>
      </c>
      <c r="F194" s="67">
        <v>12.5</v>
      </c>
      <c r="G194" s="69">
        <v>79.408846</v>
      </c>
      <c r="H194" s="69">
        <v>11.323360000000001</v>
      </c>
      <c r="I194" s="69">
        <f t="shared" si="68"/>
        <v>90.732206</v>
      </c>
      <c r="J194" s="69">
        <f t="shared" si="69"/>
        <v>992.610575</v>
      </c>
      <c r="K194" s="69">
        <f t="shared" si="70"/>
        <v>141.542</v>
      </c>
      <c r="L194" s="69">
        <f t="shared" si="71"/>
        <v>1134.152575</v>
      </c>
      <c r="M194" s="70">
        <f t="shared" si="72"/>
        <v>1429.26</v>
      </c>
      <c r="N194" s="71"/>
      <c r="O194" s="71"/>
      <c r="P194" s="71"/>
      <c r="Q194" s="71"/>
      <c r="R194" s="71"/>
      <c r="S194" s="71"/>
      <c r="T194" s="71"/>
      <c r="U194" s="71"/>
      <c r="V194" s="71"/>
      <c r="W194" s="71"/>
      <c r="X194" s="71"/>
      <c r="Y194" s="71"/>
      <c r="Z194" s="71"/>
    </row>
    <row r="195" ht="15.75" customHeight="1">
      <c r="A195" s="62" t="s">
        <v>377</v>
      </c>
      <c r="B195" s="63" t="s">
        <v>378</v>
      </c>
      <c r="C195" s="64">
        <v>87265.0</v>
      </c>
      <c r="D195" s="65" t="s">
        <v>379</v>
      </c>
      <c r="E195" s="67" t="s">
        <v>31</v>
      </c>
      <c r="F195" s="67">
        <v>21.5</v>
      </c>
      <c r="G195" s="68">
        <v>33.74</v>
      </c>
      <c r="H195" s="68">
        <v>12.97</v>
      </c>
      <c r="I195" s="69">
        <f t="shared" si="68"/>
        <v>46.71</v>
      </c>
      <c r="J195" s="69">
        <f t="shared" si="69"/>
        <v>725.41</v>
      </c>
      <c r="K195" s="69">
        <f t="shared" si="70"/>
        <v>278.855</v>
      </c>
      <c r="L195" s="69">
        <f t="shared" si="71"/>
        <v>1004.265</v>
      </c>
      <c r="M195" s="70">
        <f t="shared" si="72"/>
        <v>1265.57</v>
      </c>
      <c r="N195" s="71"/>
      <c r="O195" s="71"/>
      <c r="P195" s="71"/>
      <c r="Q195" s="71"/>
      <c r="R195" s="71"/>
      <c r="S195" s="71"/>
      <c r="T195" s="71"/>
      <c r="U195" s="71"/>
      <c r="V195" s="71"/>
      <c r="W195" s="71"/>
      <c r="X195" s="71"/>
      <c r="Y195" s="71"/>
      <c r="Z195" s="71"/>
    </row>
    <row r="196" ht="15.75" customHeight="1">
      <c r="A196" s="62" t="s">
        <v>380</v>
      </c>
      <c r="B196" s="63" t="s">
        <v>381</v>
      </c>
      <c r="C196" s="64">
        <v>87299.0</v>
      </c>
      <c r="D196" s="65" t="s">
        <v>147</v>
      </c>
      <c r="E196" s="67" t="s">
        <v>101</v>
      </c>
      <c r="F196" s="67">
        <v>0.1</v>
      </c>
      <c r="G196" s="68">
        <v>267.07</v>
      </c>
      <c r="H196" s="68">
        <v>55.49</v>
      </c>
      <c r="I196" s="69">
        <f t="shared" si="68"/>
        <v>322.56</v>
      </c>
      <c r="J196" s="69">
        <f t="shared" si="69"/>
        <v>26.707</v>
      </c>
      <c r="K196" s="69">
        <f t="shared" si="70"/>
        <v>5.549</v>
      </c>
      <c r="L196" s="69">
        <f t="shared" si="71"/>
        <v>32.256</v>
      </c>
      <c r="M196" s="70">
        <f t="shared" si="72"/>
        <v>40.65</v>
      </c>
      <c r="N196" s="71"/>
      <c r="O196" s="71"/>
      <c r="P196" s="71"/>
      <c r="Q196" s="71"/>
      <c r="R196" s="71"/>
      <c r="S196" s="71"/>
      <c r="T196" s="71"/>
      <c r="U196" s="71"/>
      <c r="V196" s="71"/>
      <c r="W196" s="71"/>
      <c r="X196" s="71"/>
      <c r="Y196" s="71"/>
      <c r="Z196" s="71"/>
    </row>
    <row r="197" ht="15.75" customHeight="1">
      <c r="A197" s="62" t="s">
        <v>382</v>
      </c>
      <c r="B197" s="63" t="s">
        <v>383</v>
      </c>
      <c r="C197" s="64">
        <v>87247.0</v>
      </c>
      <c r="D197" s="65" t="s">
        <v>384</v>
      </c>
      <c r="E197" s="67" t="s">
        <v>31</v>
      </c>
      <c r="F197" s="67">
        <v>6.0</v>
      </c>
      <c r="G197" s="68">
        <v>33.17</v>
      </c>
      <c r="H197" s="68">
        <v>10.65</v>
      </c>
      <c r="I197" s="69">
        <f t="shared" si="68"/>
        <v>43.82</v>
      </c>
      <c r="J197" s="69">
        <f t="shared" si="69"/>
        <v>199.02</v>
      </c>
      <c r="K197" s="69">
        <f t="shared" si="70"/>
        <v>63.9</v>
      </c>
      <c r="L197" s="69">
        <f t="shared" si="71"/>
        <v>262.92</v>
      </c>
      <c r="M197" s="70">
        <f t="shared" si="72"/>
        <v>331.33</v>
      </c>
      <c r="N197" s="71"/>
      <c r="O197" s="71"/>
      <c r="P197" s="71"/>
      <c r="Q197" s="71"/>
      <c r="R197" s="71"/>
      <c r="S197" s="71"/>
      <c r="T197" s="71"/>
      <c r="U197" s="71"/>
      <c r="V197" s="71"/>
      <c r="W197" s="71"/>
      <c r="X197" s="71"/>
      <c r="Y197" s="71"/>
      <c r="Z197" s="71"/>
    </row>
    <row r="198" ht="15.75" customHeight="1">
      <c r="A198" s="62" t="s">
        <v>385</v>
      </c>
      <c r="B198" s="63" t="s">
        <v>386</v>
      </c>
      <c r="C198" s="64">
        <v>90793.0</v>
      </c>
      <c r="D198" s="65" t="s">
        <v>387</v>
      </c>
      <c r="E198" s="67" t="s">
        <v>39</v>
      </c>
      <c r="F198" s="67">
        <v>1.0</v>
      </c>
      <c r="G198" s="68">
        <v>730.37</v>
      </c>
      <c r="H198" s="68">
        <v>20.58</v>
      </c>
      <c r="I198" s="69">
        <f t="shared" si="68"/>
        <v>750.95</v>
      </c>
      <c r="J198" s="69">
        <f t="shared" si="69"/>
        <v>730.37</v>
      </c>
      <c r="K198" s="69">
        <f t="shared" si="70"/>
        <v>20.58</v>
      </c>
      <c r="L198" s="69">
        <f t="shared" si="71"/>
        <v>750.95</v>
      </c>
      <c r="M198" s="70">
        <f t="shared" si="72"/>
        <v>946.35</v>
      </c>
      <c r="N198" s="71"/>
      <c r="O198" s="71"/>
      <c r="P198" s="71"/>
      <c r="Q198" s="71"/>
      <c r="R198" s="71"/>
      <c r="S198" s="71"/>
      <c r="T198" s="71"/>
      <c r="U198" s="71"/>
      <c r="V198" s="71"/>
      <c r="W198" s="71"/>
      <c r="X198" s="71"/>
      <c r="Y198" s="71"/>
      <c r="Z198" s="71"/>
    </row>
    <row r="199" ht="15.75" customHeight="1">
      <c r="A199" s="62" t="s">
        <v>388</v>
      </c>
      <c r="B199" s="63" t="s">
        <v>389</v>
      </c>
      <c r="C199" s="64">
        <v>90790.0</v>
      </c>
      <c r="D199" s="65" t="s">
        <v>297</v>
      </c>
      <c r="E199" s="67" t="s">
        <v>39</v>
      </c>
      <c r="F199" s="67">
        <v>1.0</v>
      </c>
      <c r="G199" s="68">
        <v>591.27</v>
      </c>
      <c r="H199" s="68">
        <v>12.3</v>
      </c>
      <c r="I199" s="69">
        <f t="shared" si="68"/>
        <v>603.57</v>
      </c>
      <c r="J199" s="69">
        <f t="shared" si="69"/>
        <v>591.27</v>
      </c>
      <c r="K199" s="69">
        <f t="shared" si="70"/>
        <v>12.3</v>
      </c>
      <c r="L199" s="69">
        <f t="shared" si="71"/>
        <v>603.57</v>
      </c>
      <c r="M199" s="70">
        <f t="shared" si="72"/>
        <v>760.62</v>
      </c>
      <c r="N199" s="71"/>
      <c r="O199" s="71"/>
      <c r="P199" s="71"/>
      <c r="Q199" s="71"/>
      <c r="R199" s="71"/>
      <c r="S199" s="71"/>
      <c r="T199" s="71"/>
      <c r="U199" s="71"/>
      <c r="V199" s="71"/>
      <c r="W199" s="71"/>
      <c r="X199" s="71"/>
      <c r="Y199" s="71"/>
      <c r="Z199" s="71"/>
    </row>
    <row r="200" ht="15.75" customHeight="1">
      <c r="A200" s="62" t="s">
        <v>390</v>
      </c>
      <c r="B200" s="63" t="s">
        <v>391</v>
      </c>
      <c r="C200" s="64">
        <v>91305.0</v>
      </c>
      <c r="D200" s="65" t="s">
        <v>300</v>
      </c>
      <c r="E200" s="67" t="s">
        <v>39</v>
      </c>
      <c r="F200" s="67">
        <v>2.0</v>
      </c>
      <c r="G200" s="68">
        <v>68.12</v>
      </c>
      <c r="H200" s="68">
        <v>17.01</v>
      </c>
      <c r="I200" s="69">
        <f t="shared" si="68"/>
        <v>85.13</v>
      </c>
      <c r="J200" s="69">
        <f t="shared" si="69"/>
        <v>136.24</v>
      </c>
      <c r="K200" s="69">
        <f t="shared" si="70"/>
        <v>34.02</v>
      </c>
      <c r="L200" s="69">
        <f t="shared" si="71"/>
        <v>170.26</v>
      </c>
      <c r="M200" s="70">
        <f t="shared" si="72"/>
        <v>214.56</v>
      </c>
      <c r="N200" s="71"/>
      <c r="O200" s="71"/>
      <c r="P200" s="71"/>
      <c r="Q200" s="71"/>
      <c r="R200" s="71"/>
      <c r="S200" s="71"/>
      <c r="T200" s="71"/>
      <c r="U200" s="71"/>
      <c r="V200" s="71"/>
      <c r="W200" s="71"/>
      <c r="X200" s="71"/>
      <c r="Y200" s="71"/>
      <c r="Z200" s="71"/>
    </row>
    <row r="201" ht="15.75" customHeight="1">
      <c r="A201" s="62" t="s">
        <v>392</v>
      </c>
      <c r="B201" s="63" t="s">
        <v>393</v>
      </c>
      <c r="C201" s="64">
        <v>94569.0</v>
      </c>
      <c r="D201" s="65" t="s">
        <v>394</v>
      </c>
      <c r="E201" s="67" t="s">
        <v>31</v>
      </c>
      <c r="F201" s="67">
        <v>0.6</v>
      </c>
      <c r="G201" s="68">
        <v>492.02</v>
      </c>
      <c r="H201" s="68">
        <v>43.22</v>
      </c>
      <c r="I201" s="69">
        <f t="shared" si="68"/>
        <v>535.24</v>
      </c>
      <c r="J201" s="69">
        <f t="shared" si="69"/>
        <v>295.212</v>
      </c>
      <c r="K201" s="69">
        <f t="shared" si="70"/>
        <v>25.932</v>
      </c>
      <c r="L201" s="69">
        <f t="shared" si="71"/>
        <v>321.144</v>
      </c>
      <c r="M201" s="70">
        <f t="shared" si="72"/>
        <v>404.71</v>
      </c>
      <c r="N201" s="71"/>
      <c r="O201" s="71"/>
      <c r="P201" s="71"/>
      <c r="Q201" s="71"/>
      <c r="R201" s="71"/>
      <c r="S201" s="71"/>
      <c r="T201" s="71"/>
      <c r="U201" s="71"/>
      <c r="V201" s="71"/>
      <c r="W201" s="71"/>
      <c r="X201" s="71"/>
      <c r="Y201" s="71"/>
      <c r="Z201" s="71"/>
    </row>
    <row r="202" ht="15.75" customHeight="1">
      <c r="A202" s="62" t="s">
        <v>395</v>
      </c>
      <c r="B202" s="63" t="s">
        <v>396</v>
      </c>
      <c r="C202" s="64">
        <v>86888.0</v>
      </c>
      <c r="D202" s="65" t="s">
        <v>397</v>
      </c>
      <c r="E202" s="67" t="s">
        <v>39</v>
      </c>
      <c r="F202" s="67">
        <v>1.0</v>
      </c>
      <c r="G202" s="68">
        <v>482.38</v>
      </c>
      <c r="H202" s="68">
        <v>20.33</v>
      </c>
      <c r="I202" s="69">
        <f t="shared" si="68"/>
        <v>502.71</v>
      </c>
      <c r="J202" s="69">
        <f t="shared" si="69"/>
        <v>482.38</v>
      </c>
      <c r="K202" s="69">
        <f t="shared" si="70"/>
        <v>20.33</v>
      </c>
      <c r="L202" s="69">
        <f t="shared" si="71"/>
        <v>502.71</v>
      </c>
      <c r="M202" s="70">
        <f t="shared" si="72"/>
        <v>633.52</v>
      </c>
      <c r="N202" s="71"/>
      <c r="O202" s="71"/>
      <c r="P202" s="71"/>
      <c r="Q202" s="71"/>
      <c r="R202" s="71"/>
      <c r="S202" s="71"/>
      <c r="T202" s="71"/>
      <c r="U202" s="71"/>
      <c r="V202" s="71"/>
      <c r="W202" s="71"/>
      <c r="X202" s="71"/>
      <c r="Y202" s="71"/>
      <c r="Z202" s="71"/>
    </row>
    <row r="203" ht="15.75" customHeight="1">
      <c r="A203" s="62" t="s">
        <v>398</v>
      </c>
      <c r="B203" s="63" t="s">
        <v>399</v>
      </c>
      <c r="C203" s="64">
        <v>100849.0</v>
      </c>
      <c r="D203" s="65" t="s">
        <v>400</v>
      </c>
      <c r="E203" s="67" t="s">
        <v>39</v>
      </c>
      <c r="F203" s="67">
        <v>1.0</v>
      </c>
      <c r="G203" s="68">
        <v>36.85</v>
      </c>
      <c r="H203" s="68">
        <v>3.49</v>
      </c>
      <c r="I203" s="69">
        <f t="shared" si="68"/>
        <v>40.34</v>
      </c>
      <c r="J203" s="69">
        <f t="shared" si="69"/>
        <v>36.85</v>
      </c>
      <c r="K203" s="69">
        <f t="shared" si="70"/>
        <v>3.49</v>
      </c>
      <c r="L203" s="69">
        <f t="shared" si="71"/>
        <v>40.34</v>
      </c>
      <c r="M203" s="70">
        <f t="shared" si="72"/>
        <v>50.84</v>
      </c>
      <c r="N203" s="71"/>
      <c r="O203" s="71"/>
      <c r="P203" s="71"/>
      <c r="Q203" s="71"/>
      <c r="R203" s="71"/>
      <c r="S203" s="71"/>
      <c r="T203" s="71"/>
      <c r="U203" s="71"/>
      <c r="V203" s="71"/>
      <c r="W203" s="71"/>
      <c r="X203" s="71"/>
      <c r="Y203" s="71"/>
      <c r="Z203" s="71"/>
    </row>
    <row r="204" ht="15.75" customHeight="1">
      <c r="A204" s="62" t="s">
        <v>401</v>
      </c>
      <c r="B204" s="63" t="s">
        <v>402</v>
      </c>
      <c r="C204" s="64">
        <v>86904.0</v>
      </c>
      <c r="D204" s="65" t="s">
        <v>403</v>
      </c>
      <c r="E204" s="67" t="s">
        <v>39</v>
      </c>
      <c r="F204" s="67">
        <v>1.0</v>
      </c>
      <c r="G204" s="68">
        <v>141.39</v>
      </c>
      <c r="H204" s="68">
        <v>9.7</v>
      </c>
      <c r="I204" s="69">
        <f t="shared" si="68"/>
        <v>151.09</v>
      </c>
      <c r="J204" s="69">
        <f t="shared" si="69"/>
        <v>141.39</v>
      </c>
      <c r="K204" s="69">
        <f t="shared" si="70"/>
        <v>9.7</v>
      </c>
      <c r="L204" s="69">
        <f t="shared" si="71"/>
        <v>151.09</v>
      </c>
      <c r="M204" s="70">
        <f t="shared" si="72"/>
        <v>190.4</v>
      </c>
      <c r="N204" s="71"/>
      <c r="O204" s="71"/>
      <c r="P204" s="71"/>
      <c r="Q204" s="71"/>
      <c r="R204" s="71"/>
      <c r="S204" s="71"/>
      <c r="T204" s="71"/>
      <c r="U204" s="71"/>
      <c r="V204" s="71"/>
      <c r="W204" s="71"/>
      <c r="X204" s="71"/>
      <c r="Y204" s="71"/>
      <c r="Z204" s="71"/>
    </row>
    <row r="205" ht="15.75" customHeight="1">
      <c r="A205" s="62" t="s">
        <v>404</v>
      </c>
      <c r="B205" s="63" t="s">
        <v>405</v>
      </c>
      <c r="C205" s="64" t="s">
        <v>406</v>
      </c>
      <c r="D205" s="65" t="s">
        <v>407</v>
      </c>
      <c r="E205" s="67" t="s">
        <v>39</v>
      </c>
      <c r="F205" s="67">
        <v>1.0</v>
      </c>
      <c r="G205" s="69">
        <v>148.74376399999997</v>
      </c>
      <c r="H205" s="69">
        <v>2.193846</v>
      </c>
      <c r="I205" s="69">
        <f t="shared" si="68"/>
        <v>150.93761</v>
      </c>
      <c r="J205" s="69">
        <f t="shared" si="69"/>
        <v>148.743764</v>
      </c>
      <c r="K205" s="69">
        <f t="shared" si="70"/>
        <v>2.193846</v>
      </c>
      <c r="L205" s="69">
        <f t="shared" si="71"/>
        <v>150.93761</v>
      </c>
      <c r="M205" s="70">
        <f t="shared" si="72"/>
        <v>190.21</v>
      </c>
      <c r="N205" s="71"/>
      <c r="O205" s="71"/>
      <c r="P205" s="71"/>
      <c r="Q205" s="71"/>
      <c r="R205" s="71"/>
      <c r="S205" s="71"/>
      <c r="T205" s="71"/>
      <c r="U205" s="71"/>
      <c r="V205" s="71"/>
      <c r="W205" s="71"/>
      <c r="X205" s="71"/>
      <c r="Y205" s="71"/>
      <c r="Z205" s="71"/>
    </row>
    <row r="206" ht="15.75" customHeight="1">
      <c r="A206" s="62" t="s">
        <v>408</v>
      </c>
      <c r="B206" s="63" t="s">
        <v>409</v>
      </c>
      <c r="C206" s="64">
        <v>100870.0</v>
      </c>
      <c r="D206" s="65" t="s">
        <v>410</v>
      </c>
      <c r="E206" s="67" t="s">
        <v>39</v>
      </c>
      <c r="F206" s="67">
        <v>3.0</v>
      </c>
      <c r="G206" s="68">
        <v>201.64</v>
      </c>
      <c r="H206" s="68">
        <v>21.64</v>
      </c>
      <c r="I206" s="69">
        <f t="shared" si="68"/>
        <v>223.28</v>
      </c>
      <c r="J206" s="69">
        <f t="shared" si="69"/>
        <v>604.92</v>
      </c>
      <c r="K206" s="69">
        <f t="shared" si="70"/>
        <v>64.92</v>
      </c>
      <c r="L206" s="69">
        <f t="shared" si="71"/>
        <v>669.84</v>
      </c>
      <c r="M206" s="70">
        <f t="shared" si="72"/>
        <v>844.13</v>
      </c>
      <c r="N206" s="71"/>
      <c r="O206" s="71"/>
      <c r="P206" s="71"/>
      <c r="Q206" s="71"/>
      <c r="R206" s="71"/>
      <c r="S206" s="71"/>
      <c r="T206" s="71"/>
      <c r="U206" s="71"/>
      <c r="V206" s="71"/>
      <c r="W206" s="71"/>
      <c r="X206" s="71"/>
      <c r="Y206" s="71"/>
      <c r="Z206" s="71"/>
    </row>
    <row r="207" ht="15.75" customHeight="1">
      <c r="A207" s="62" t="s">
        <v>411</v>
      </c>
      <c r="B207" s="63" t="s">
        <v>412</v>
      </c>
      <c r="C207" s="64">
        <v>100871.0</v>
      </c>
      <c r="D207" s="65" t="s">
        <v>413</v>
      </c>
      <c r="E207" s="67" t="s">
        <v>39</v>
      </c>
      <c r="F207" s="67">
        <v>1.0</v>
      </c>
      <c r="G207" s="68">
        <v>216.0</v>
      </c>
      <c r="H207" s="68">
        <v>21.64</v>
      </c>
      <c r="I207" s="69">
        <f t="shared" si="68"/>
        <v>237.64</v>
      </c>
      <c r="J207" s="69">
        <f t="shared" si="69"/>
        <v>216</v>
      </c>
      <c r="K207" s="69">
        <f t="shared" si="70"/>
        <v>21.64</v>
      </c>
      <c r="L207" s="69">
        <f t="shared" si="71"/>
        <v>237.64</v>
      </c>
      <c r="M207" s="70">
        <f t="shared" si="72"/>
        <v>299.47</v>
      </c>
      <c r="N207" s="71"/>
      <c r="O207" s="71"/>
      <c r="P207" s="71"/>
      <c r="Q207" s="71"/>
      <c r="R207" s="71"/>
      <c r="S207" s="71"/>
      <c r="T207" s="71"/>
      <c r="U207" s="71"/>
      <c r="V207" s="71"/>
      <c r="W207" s="71"/>
      <c r="X207" s="71"/>
      <c r="Y207" s="71"/>
      <c r="Z207" s="71"/>
    </row>
    <row r="208" ht="15.75" customHeight="1">
      <c r="A208" s="62" t="s">
        <v>414</v>
      </c>
      <c r="B208" s="63" t="s">
        <v>412</v>
      </c>
      <c r="C208" s="64">
        <v>100872.0</v>
      </c>
      <c r="D208" s="65" t="s">
        <v>415</v>
      </c>
      <c r="E208" s="67" t="s">
        <v>39</v>
      </c>
      <c r="F208" s="67">
        <v>2.0</v>
      </c>
      <c r="G208" s="68">
        <v>225.16</v>
      </c>
      <c r="H208" s="68">
        <v>21.64</v>
      </c>
      <c r="I208" s="69">
        <f t="shared" si="68"/>
        <v>246.8</v>
      </c>
      <c r="J208" s="69">
        <f t="shared" si="69"/>
        <v>450.32</v>
      </c>
      <c r="K208" s="69">
        <f t="shared" si="70"/>
        <v>43.28</v>
      </c>
      <c r="L208" s="69">
        <f t="shared" si="71"/>
        <v>493.6</v>
      </c>
      <c r="M208" s="70">
        <f t="shared" si="72"/>
        <v>622.03</v>
      </c>
      <c r="N208" s="71"/>
      <c r="O208" s="71"/>
      <c r="P208" s="71"/>
      <c r="Q208" s="71"/>
      <c r="R208" s="71"/>
      <c r="S208" s="71"/>
      <c r="T208" s="71"/>
      <c r="U208" s="71"/>
      <c r="V208" s="71"/>
      <c r="W208" s="71"/>
      <c r="X208" s="71"/>
      <c r="Y208" s="71"/>
      <c r="Z208" s="71"/>
    </row>
    <row r="209" ht="15.75" customHeight="1">
      <c r="A209" s="62" t="s">
        <v>416</v>
      </c>
      <c r="B209" s="63" t="s">
        <v>417</v>
      </c>
      <c r="C209" s="64" t="s">
        <v>418</v>
      </c>
      <c r="D209" s="65" t="s">
        <v>419</v>
      </c>
      <c r="E209" s="67" t="s">
        <v>39</v>
      </c>
      <c r="F209" s="67">
        <v>1.0</v>
      </c>
      <c r="G209" s="69">
        <v>35.984235999999996</v>
      </c>
      <c r="H209" s="69">
        <v>7.2233279999999995</v>
      </c>
      <c r="I209" s="69">
        <f t="shared" si="68"/>
        <v>43.207564</v>
      </c>
      <c r="J209" s="69">
        <f t="shared" si="69"/>
        <v>35.984236</v>
      </c>
      <c r="K209" s="69">
        <f t="shared" si="70"/>
        <v>7.223328</v>
      </c>
      <c r="L209" s="69">
        <f t="shared" si="71"/>
        <v>43.207564</v>
      </c>
      <c r="M209" s="70">
        <f t="shared" si="72"/>
        <v>54.45</v>
      </c>
      <c r="N209" s="71"/>
      <c r="O209" s="71"/>
      <c r="P209" s="71"/>
      <c r="Q209" s="71"/>
      <c r="R209" s="71"/>
      <c r="S209" s="71"/>
      <c r="T209" s="71"/>
      <c r="U209" s="71"/>
      <c r="V209" s="71"/>
      <c r="W209" s="71"/>
      <c r="X209" s="71"/>
      <c r="Y209" s="71"/>
      <c r="Z209" s="71"/>
    </row>
    <row r="210" ht="15.75" customHeight="1">
      <c r="A210" s="62" t="s">
        <v>420</v>
      </c>
      <c r="B210" s="63" t="s">
        <v>421</v>
      </c>
      <c r="C210" s="64">
        <v>95547.0</v>
      </c>
      <c r="D210" s="65" t="s">
        <v>422</v>
      </c>
      <c r="E210" s="67" t="s">
        <v>39</v>
      </c>
      <c r="F210" s="67">
        <v>2.0</v>
      </c>
      <c r="G210" s="68">
        <v>41.61</v>
      </c>
      <c r="H210" s="68">
        <v>7.21</v>
      </c>
      <c r="I210" s="69">
        <f t="shared" si="68"/>
        <v>48.82</v>
      </c>
      <c r="J210" s="69">
        <f t="shared" si="69"/>
        <v>83.22</v>
      </c>
      <c r="K210" s="69">
        <f t="shared" si="70"/>
        <v>14.42</v>
      </c>
      <c r="L210" s="69">
        <f t="shared" si="71"/>
        <v>97.64</v>
      </c>
      <c r="M210" s="70">
        <f t="shared" si="72"/>
        <v>123.05</v>
      </c>
      <c r="N210" s="71"/>
      <c r="O210" s="71"/>
      <c r="P210" s="71"/>
      <c r="Q210" s="71"/>
      <c r="R210" s="71"/>
      <c r="S210" s="71"/>
      <c r="T210" s="71"/>
      <c r="U210" s="71"/>
      <c r="V210" s="71"/>
      <c r="W210" s="71"/>
      <c r="X210" s="71"/>
      <c r="Y210" s="71"/>
      <c r="Z210" s="71"/>
    </row>
    <row r="211" ht="15.75" customHeight="1">
      <c r="A211" s="62" t="s">
        <v>423</v>
      </c>
      <c r="B211" s="63" t="s">
        <v>424</v>
      </c>
      <c r="C211" s="64" t="s">
        <v>425</v>
      </c>
      <c r="D211" s="65" t="s">
        <v>426</v>
      </c>
      <c r="E211" s="67" t="s">
        <v>39</v>
      </c>
      <c r="F211" s="67">
        <v>2.0</v>
      </c>
      <c r="G211" s="69">
        <v>43.214236</v>
      </c>
      <c r="H211" s="69">
        <v>7.2233279999999995</v>
      </c>
      <c r="I211" s="69">
        <f t="shared" si="68"/>
        <v>50.437564</v>
      </c>
      <c r="J211" s="69">
        <f t="shared" si="69"/>
        <v>86.428472</v>
      </c>
      <c r="K211" s="69">
        <f t="shared" si="70"/>
        <v>14.446656</v>
      </c>
      <c r="L211" s="69">
        <f t="shared" si="71"/>
        <v>100.875128</v>
      </c>
      <c r="M211" s="70">
        <f t="shared" si="72"/>
        <v>127.12</v>
      </c>
      <c r="N211" s="71"/>
      <c r="O211" s="71"/>
      <c r="P211" s="71"/>
      <c r="Q211" s="71"/>
      <c r="R211" s="71"/>
      <c r="S211" s="71"/>
      <c r="T211" s="71"/>
      <c r="U211" s="71"/>
      <c r="V211" s="71"/>
      <c r="W211" s="71"/>
      <c r="X211" s="71"/>
      <c r="Y211" s="71"/>
      <c r="Z211" s="71"/>
    </row>
    <row r="212" ht="15.75" customHeight="1">
      <c r="A212" s="62" t="s">
        <v>427</v>
      </c>
      <c r="B212" s="63" t="s">
        <v>428</v>
      </c>
      <c r="C212" s="123" t="s">
        <v>429</v>
      </c>
      <c r="D212" s="122" t="s">
        <v>430</v>
      </c>
      <c r="E212" s="124" t="s">
        <v>31</v>
      </c>
      <c r="F212" s="67">
        <v>1.08</v>
      </c>
      <c r="G212" s="69">
        <v>509.70199999999994</v>
      </c>
      <c r="H212" s="69">
        <v>49.788</v>
      </c>
      <c r="I212" s="69">
        <v>456.508</v>
      </c>
      <c r="J212" s="69">
        <v>222.43248</v>
      </c>
      <c r="K212" s="69">
        <v>24.08184</v>
      </c>
      <c r="L212" s="69">
        <v>246.51432</v>
      </c>
      <c r="M212" s="70">
        <f t="shared" si="72"/>
        <v>310.66</v>
      </c>
      <c r="N212" s="71"/>
      <c r="O212" s="71"/>
      <c r="P212" s="71"/>
      <c r="Q212" s="71"/>
      <c r="R212" s="71"/>
      <c r="S212" s="71"/>
      <c r="T212" s="71"/>
      <c r="U212" s="71"/>
      <c r="V212" s="71"/>
      <c r="W212" s="71"/>
      <c r="X212" s="71"/>
      <c r="Y212" s="71"/>
      <c r="Z212" s="71"/>
    </row>
    <row r="213" ht="15.75" customHeight="1">
      <c r="A213" s="62" t="s">
        <v>431</v>
      </c>
      <c r="B213" s="63" t="s">
        <v>432</v>
      </c>
      <c r="C213" s="64">
        <v>86902.0</v>
      </c>
      <c r="D213" s="65" t="s">
        <v>433</v>
      </c>
      <c r="E213" s="67" t="s">
        <v>39</v>
      </c>
      <c r="F213" s="67">
        <v>2.0</v>
      </c>
      <c r="G213" s="68">
        <v>273.0</v>
      </c>
      <c r="H213" s="68">
        <v>22.27</v>
      </c>
      <c r="I213" s="69">
        <f t="shared" ref="I213:I246" si="73">SUM(G213:H213)</f>
        <v>295.27</v>
      </c>
      <c r="J213" s="69">
        <f t="shared" ref="J213:J246" si="74">G213*F213</f>
        <v>546</v>
      </c>
      <c r="K213" s="69">
        <f t="shared" ref="K213:K246" si="75">H213*F213</f>
        <v>44.54</v>
      </c>
      <c r="L213" s="69">
        <f t="shared" ref="L213:L246" si="76">I213*F213</f>
        <v>590.54</v>
      </c>
      <c r="M213" s="70">
        <f t="shared" si="72"/>
        <v>744.2</v>
      </c>
      <c r="N213" s="71"/>
      <c r="O213" s="71"/>
      <c r="P213" s="71"/>
      <c r="Q213" s="71"/>
      <c r="R213" s="71"/>
      <c r="S213" s="71"/>
      <c r="T213" s="71"/>
      <c r="U213" s="71"/>
      <c r="V213" s="71"/>
      <c r="W213" s="71"/>
      <c r="X213" s="71"/>
      <c r="Y213" s="71"/>
      <c r="Z213" s="71"/>
    </row>
    <row r="214" ht="15.75" customHeight="1">
      <c r="A214" s="62" t="s">
        <v>434</v>
      </c>
      <c r="B214" s="63" t="s">
        <v>435</v>
      </c>
      <c r="C214" s="64" t="s">
        <v>406</v>
      </c>
      <c r="D214" s="65" t="s">
        <v>407</v>
      </c>
      <c r="E214" s="67" t="s">
        <v>39</v>
      </c>
      <c r="F214" s="67">
        <v>2.0</v>
      </c>
      <c r="G214" s="69">
        <v>148.74376399999997</v>
      </c>
      <c r="H214" s="69">
        <v>2.193846</v>
      </c>
      <c r="I214" s="69">
        <f t="shared" si="73"/>
        <v>150.93761</v>
      </c>
      <c r="J214" s="69">
        <f t="shared" si="74"/>
        <v>297.487528</v>
      </c>
      <c r="K214" s="69">
        <f t="shared" si="75"/>
        <v>4.387692</v>
      </c>
      <c r="L214" s="69">
        <f t="shared" si="76"/>
        <v>301.87522</v>
      </c>
      <c r="M214" s="70">
        <f t="shared" si="72"/>
        <v>380.42</v>
      </c>
      <c r="N214" s="71"/>
      <c r="O214" s="71"/>
      <c r="P214" s="71"/>
      <c r="Q214" s="71"/>
      <c r="R214" s="71"/>
      <c r="S214" s="71"/>
      <c r="T214" s="71"/>
      <c r="U214" s="71"/>
      <c r="V214" s="71"/>
      <c r="W214" s="71"/>
      <c r="X214" s="71"/>
      <c r="Y214" s="71"/>
      <c r="Z214" s="71"/>
    </row>
    <row r="215" ht="15.75" customHeight="1">
      <c r="A215" s="62" t="s">
        <v>436</v>
      </c>
      <c r="B215" s="63" t="s">
        <v>64</v>
      </c>
      <c r="C215" s="64">
        <v>88485.0</v>
      </c>
      <c r="D215" s="65" t="s">
        <v>30</v>
      </c>
      <c r="E215" s="66" t="s">
        <v>31</v>
      </c>
      <c r="F215" s="67">
        <v>28.0</v>
      </c>
      <c r="G215" s="68">
        <v>1.58</v>
      </c>
      <c r="H215" s="68">
        <v>0.91</v>
      </c>
      <c r="I215" s="69">
        <f t="shared" si="73"/>
        <v>2.49</v>
      </c>
      <c r="J215" s="69">
        <f t="shared" si="74"/>
        <v>44.24</v>
      </c>
      <c r="K215" s="69">
        <f t="shared" si="75"/>
        <v>25.48</v>
      </c>
      <c r="L215" s="69">
        <f t="shared" si="76"/>
        <v>69.72</v>
      </c>
      <c r="M215" s="70">
        <f t="shared" si="72"/>
        <v>87.86</v>
      </c>
      <c r="N215" s="71"/>
      <c r="O215" s="71"/>
      <c r="P215" s="71"/>
      <c r="Q215" s="71"/>
      <c r="R215" s="71"/>
      <c r="S215" s="71"/>
      <c r="T215" s="71"/>
      <c r="U215" s="71"/>
      <c r="V215" s="71"/>
      <c r="W215" s="71"/>
      <c r="X215" s="71"/>
      <c r="Y215" s="71"/>
      <c r="Z215" s="71"/>
    </row>
    <row r="216" ht="15.75" customHeight="1">
      <c r="A216" s="62" t="s">
        <v>437</v>
      </c>
      <c r="B216" s="63" t="s">
        <v>66</v>
      </c>
      <c r="C216" s="64">
        <v>88489.0</v>
      </c>
      <c r="D216" s="65" t="s">
        <v>67</v>
      </c>
      <c r="E216" s="66" t="s">
        <v>31</v>
      </c>
      <c r="F216" s="67">
        <v>28.0</v>
      </c>
      <c r="G216" s="68">
        <v>9.38</v>
      </c>
      <c r="H216" s="68">
        <v>4.4</v>
      </c>
      <c r="I216" s="69">
        <f t="shared" si="73"/>
        <v>13.78</v>
      </c>
      <c r="J216" s="69">
        <f t="shared" si="74"/>
        <v>262.64</v>
      </c>
      <c r="K216" s="69">
        <f t="shared" si="75"/>
        <v>123.2</v>
      </c>
      <c r="L216" s="69">
        <f t="shared" si="76"/>
        <v>385.84</v>
      </c>
      <c r="M216" s="70">
        <f t="shared" si="72"/>
        <v>486.24</v>
      </c>
      <c r="N216" s="71"/>
      <c r="O216" s="71"/>
      <c r="P216" s="71"/>
      <c r="Q216" s="71"/>
      <c r="R216" s="71"/>
      <c r="S216" s="71"/>
      <c r="T216" s="71"/>
      <c r="U216" s="71"/>
      <c r="V216" s="71"/>
      <c r="W216" s="71"/>
      <c r="X216" s="71"/>
      <c r="Y216" s="71"/>
      <c r="Z216" s="71"/>
    </row>
    <row r="217" ht="15.75" customHeight="1">
      <c r="A217" s="62" t="s">
        <v>438</v>
      </c>
      <c r="B217" s="63" t="s">
        <v>439</v>
      </c>
      <c r="C217" s="64">
        <v>102219.0</v>
      </c>
      <c r="D217" s="65" t="s">
        <v>440</v>
      </c>
      <c r="E217" s="66" t="s">
        <v>31</v>
      </c>
      <c r="F217" s="67">
        <v>94.0</v>
      </c>
      <c r="G217" s="68">
        <v>6.59</v>
      </c>
      <c r="H217" s="68">
        <v>7.11</v>
      </c>
      <c r="I217" s="69">
        <f t="shared" si="73"/>
        <v>13.7</v>
      </c>
      <c r="J217" s="69">
        <f t="shared" si="74"/>
        <v>619.46</v>
      </c>
      <c r="K217" s="69">
        <f t="shared" si="75"/>
        <v>668.34</v>
      </c>
      <c r="L217" s="69">
        <f t="shared" si="76"/>
        <v>1287.8</v>
      </c>
      <c r="M217" s="70">
        <f t="shared" si="72"/>
        <v>1622.89</v>
      </c>
      <c r="N217" s="71"/>
      <c r="O217" s="71"/>
      <c r="P217" s="71"/>
      <c r="Q217" s="71"/>
      <c r="R217" s="71"/>
      <c r="S217" s="71"/>
      <c r="T217" s="71"/>
      <c r="U217" s="71"/>
      <c r="V217" s="71"/>
      <c r="W217" s="71"/>
      <c r="X217" s="71"/>
      <c r="Y217" s="71"/>
      <c r="Z217" s="71"/>
    </row>
    <row r="218" ht="15.75" customHeight="1">
      <c r="A218" s="62" t="s">
        <v>441</v>
      </c>
      <c r="B218" s="63" t="s">
        <v>442</v>
      </c>
      <c r="C218" s="64">
        <v>102220.0</v>
      </c>
      <c r="D218" s="65" t="s">
        <v>34</v>
      </c>
      <c r="E218" s="66" t="s">
        <v>31</v>
      </c>
      <c r="F218" s="67">
        <v>20.6</v>
      </c>
      <c r="G218" s="68">
        <v>6.05</v>
      </c>
      <c r="H218" s="68">
        <v>7.11</v>
      </c>
      <c r="I218" s="69">
        <f t="shared" si="73"/>
        <v>13.16</v>
      </c>
      <c r="J218" s="69">
        <f t="shared" si="74"/>
        <v>124.63</v>
      </c>
      <c r="K218" s="69">
        <f t="shared" si="75"/>
        <v>146.466</v>
      </c>
      <c r="L218" s="69">
        <f t="shared" si="76"/>
        <v>271.096</v>
      </c>
      <c r="M218" s="70">
        <f t="shared" si="72"/>
        <v>341.64</v>
      </c>
      <c r="N218" s="71"/>
      <c r="O218" s="71"/>
      <c r="P218" s="71"/>
      <c r="Q218" s="71"/>
      <c r="R218" s="71"/>
      <c r="S218" s="71"/>
      <c r="T218" s="71"/>
      <c r="U218" s="71"/>
      <c r="V218" s="71"/>
      <c r="W218" s="71"/>
      <c r="X218" s="71"/>
      <c r="Y218" s="71"/>
      <c r="Z218" s="71"/>
    </row>
    <row r="219" ht="15.75" customHeight="1">
      <c r="A219" s="62" t="s">
        <v>443</v>
      </c>
      <c r="B219" s="63" t="s">
        <v>444</v>
      </c>
      <c r="C219" s="64">
        <v>90443.0</v>
      </c>
      <c r="D219" s="65" t="s">
        <v>109</v>
      </c>
      <c r="E219" s="67" t="s">
        <v>445</v>
      </c>
      <c r="F219" s="125">
        <v>6.0</v>
      </c>
      <c r="G219" s="68">
        <v>2.71</v>
      </c>
      <c r="H219" s="68">
        <v>9.36</v>
      </c>
      <c r="I219" s="69">
        <f t="shared" si="73"/>
        <v>12.07</v>
      </c>
      <c r="J219" s="69">
        <f t="shared" si="74"/>
        <v>16.26</v>
      </c>
      <c r="K219" s="69">
        <f t="shared" si="75"/>
        <v>56.16</v>
      </c>
      <c r="L219" s="69">
        <f t="shared" si="76"/>
        <v>72.42</v>
      </c>
      <c r="M219" s="70">
        <f t="shared" si="72"/>
        <v>91.26</v>
      </c>
      <c r="N219" s="71"/>
      <c r="O219" s="71"/>
      <c r="P219" s="71"/>
      <c r="Q219" s="71"/>
      <c r="R219" s="71"/>
      <c r="S219" s="71"/>
      <c r="T219" s="71"/>
      <c r="U219" s="71"/>
      <c r="V219" s="71"/>
      <c r="W219" s="71"/>
      <c r="X219" s="71"/>
      <c r="Y219" s="71"/>
      <c r="Z219" s="71"/>
    </row>
    <row r="220" ht="15.75" customHeight="1">
      <c r="A220" s="62" t="s">
        <v>446</v>
      </c>
      <c r="B220" s="63" t="s">
        <v>447</v>
      </c>
      <c r="C220" s="64">
        <v>90466.0</v>
      </c>
      <c r="D220" s="65" t="s">
        <v>123</v>
      </c>
      <c r="E220" s="67" t="s">
        <v>445</v>
      </c>
      <c r="F220" s="125">
        <v>6.0</v>
      </c>
      <c r="G220" s="68">
        <v>3.51</v>
      </c>
      <c r="H220" s="68">
        <v>8.41</v>
      </c>
      <c r="I220" s="69">
        <f t="shared" si="73"/>
        <v>11.92</v>
      </c>
      <c r="J220" s="69">
        <f t="shared" si="74"/>
        <v>21.06</v>
      </c>
      <c r="K220" s="69">
        <f t="shared" si="75"/>
        <v>50.46</v>
      </c>
      <c r="L220" s="69">
        <f t="shared" si="76"/>
        <v>71.52</v>
      </c>
      <c r="M220" s="70">
        <f t="shared" si="72"/>
        <v>90.13</v>
      </c>
      <c r="N220" s="71"/>
      <c r="O220" s="71"/>
      <c r="P220" s="71"/>
      <c r="Q220" s="71"/>
      <c r="R220" s="71"/>
      <c r="S220" s="71"/>
      <c r="T220" s="71"/>
      <c r="U220" s="71"/>
      <c r="V220" s="71"/>
      <c r="W220" s="71"/>
      <c r="X220" s="71"/>
      <c r="Y220" s="71"/>
      <c r="Z220" s="71"/>
    </row>
    <row r="221" ht="15.75" customHeight="1">
      <c r="A221" s="62" t="s">
        <v>448</v>
      </c>
      <c r="B221" s="63" t="s">
        <v>449</v>
      </c>
      <c r="C221" s="64">
        <v>90446.0</v>
      </c>
      <c r="D221" s="65" t="s">
        <v>450</v>
      </c>
      <c r="E221" s="67" t="s">
        <v>445</v>
      </c>
      <c r="F221" s="125">
        <v>9.6</v>
      </c>
      <c r="G221" s="68">
        <v>7.46</v>
      </c>
      <c r="H221" s="68">
        <v>20.98</v>
      </c>
      <c r="I221" s="69">
        <f t="shared" si="73"/>
        <v>28.44</v>
      </c>
      <c r="J221" s="69">
        <f t="shared" si="74"/>
        <v>71.616</v>
      </c>
      <c r="K221" s="69">
        <f t="shared" si="75"/>
        <v>201.408</v>
      </c>
      <c r="L221" s="69">
        <f t="shared" si="76"/>
        <v>273.024</v>
      </c>
      <c r="M221" s="70">
        <f t="shared" si="72"/>
        <v>344.06</v>
      </c>
      <c r="N221" s="71"/>
      <c r="O221" s="71"/>
      <c r="P221" s="71"/>
      <c r="Q221" s="71"/>
      <c r="R221" s="71"/>
      <c r="S221" s="71"/>
      <c r="T221" s="71"/>
      <c r="U221" s="71"/>
      <c r="V221" s="71"/>
      <c r="W221" s="71"/>
      <c r="X221" s="71"/>
      <c r="Y221" s="71"/>
      <c r="Z221" s="71"/>
    </row>
    <row r="222" ht="15.75" customHeight="1">
      <c r="A222" s="62" t="s">
        <v>451</v>
      </c>
      <c r="B222" s="63" t="s">
        <v>452</v>
      </c>
      <c r="C222" s="64">
        <v>90470.0</v>
      </c>
      <c r="D222" s="65" t="s">
        <v>453</v>
      </c>
      <c r="E222" s="67" t="s">
        <v>445</v>
      </c>
      <c r="F222" s="125">
        <v>9.6</v>
      </c>
      <c r="G222" s="68">
        <v>4.74</v>
      </c>
      <c r="H222" s="68">
        <v>6.53</v>
      </c>
      <c r="I222" s="69">
        <f t="shared" si="73"/>
        <v>11.27</v>
      </c>
      <c r="J222" s="69">
        <f t="shared" si="74"/>
        <v>45.504</v>
      </c>
      <c r="K222" s="69">
        <f t="shared" si="75"/>
        <v>62.688</v>
      </c>
      <c r="L222" s="69">
        <f t="shared" si="76"/>
        <v>108.192</v>
      </c>
      <c r="M222" s="70">
        <f t="shared" si="72"/>
        <v>136.34</v>
      </c>
      <c r="N222" s="71"/>
      <c r="O222" s="71"/>
      <c r="P222" s="71"/>
      <c r="Q222" s="71"/>
      <c r="R222" s="71"/>
      <c r="S222" s="71"/>
      <c r="T222" s="71"/>
      <c r="U222" s="71"/>
      <c r="V222" s="71"/>
      <c r="W222" s="71"/>
      <c r="X222" s="71"/>
      <c r="Y222" s="71"/>
      <c r="Z222" s="71"/>
    </row>
    <row r="223" ht="15.75" customHeight="1">
      <c r="A223" s="62" t="s">
        <v>454</v>
      </c>
      <c r="B223" s="63" t="s">
        <v>455</v>
      </c>
      <c r="C223" s="64" t="s">
        <v>456</v>
      </c>
      <c r="D223" s="65" t="s">
        <v>457</v>
      </c>
      <c r="E223" s="67" t="s">
        <v>17</v>
      </c>
      <c r="F223" s="125">
        <v>2.0</v>
      </c>
      <c r="G223" s="68">
        <v>0.0</v>
      </c>
      <c r="H223" s="68">
        <v>13.88</v>
      </c>
      <c r="I223" s="69">
        <f t="shared" si="73"/>
        <v>13.88</v>
      </c>
      <c r="J223" s="69">
        <f t="shared" si="74"/>
        <v>0</v>
      </c>
      <c r="K223" s="69">
        <f t="shared" si="75"/>
        <v>27.76</v>
      </c>
      <c r="L223" s="69">
        <f t="shared" si="76"/>
        <v>27.76</v>
      </c>
      <c r="M223" s="70">
        <f t="shared" si="72"/>
        <v>34.98</v>
      </c>
      <c r="N223" s="71"/>
      <c r="O223" s="71"/>
      <c r="P223" s="71"/>
      <c r="Q223" s="71"/>
      <c r="R223" s="71"/>
      <c r="S223" s="71"/>
      <c r="T223" s="71"/>
      <c r="U223" s="71"/>
      <c r="V223" s="71"/>
      <c r="W223" s="71"/>
      <c r="X223" s="71"/>
      <c r="Y223" s="71"/>
      <c r="Z223" s="71"/>
    </row>
    <row r="224" ht="15.75" customHeight="1">
      <c r="A224" s="62" t="s">
        <v>458</v>
      </c>
      <c r="B224" s="63" t="s">
        <v>459</v>
      </c>
      <c r="C224" s="64">
        <v>89401.0</v>
      </c>
      <c r="D224" s="65" t="s">
        <v>460</v>
      </c>
      <c r="E224" s="67" t="s">
        <v>445</v>
      </c>
      <c r="F224" s="125">
        <v>2.7</v>
      </c>
      <c r="G224" s="68">
        <v>4.45</v>
      </c>
      <c r="H224" s="68">
        <v>3.1</v>
      </c>
      <c r="I224" s="69">
        <f t="shared" si="73"/>
        <v>7.55</v>
      </c>
      <c r="J224" s="69">
        <f t="shared" si="74"/>
        <v>12.015</v>
      </c>
      <c r="K224" s="69">
        <f t="shared" si="75"/>
        <v>8.37</v>
      </c>
      <c r="L224" s="69">
        <f t="shared" si="76"/>
        <v>20.385</v>
      </c>
      <c r="M224" s="70">
        <f t="shared" si="72"/>
        <v>25.69</v>
      </c>
      <c r="N224" s="71"/>
      <c r="O224" s="71"/>
      <c r="P224" s="71"/>
      <c r="Q224" s="71"/>
      <c r="R224" s="71"/>
      <c r="S224" s="71"/>
      <c r="T224" s="71"/>
      <c r="U224" s="71"/>
      <c r="V224" s="71"/>
      <c r="W224" s="71"/>
      <c r="X224" s="71"/>
      <c r="Y224" s="71"/>
      <c r="Z224" s="71"/>
    </row>
    <row r="225" ht="15.75" customHeight="1">
      <c r="A225" s="62" t="s">
        <v>461</v>
      </c>
      <c r="B225" s="63" t="s">
        <v>459</v>
      </c>
      <c r="C225" s="64">
        <v>89402.0</v>
      </c>
      <c r="D225" s="65" t="s">
        <v>462</v>
      </c>
      <c r="E225" s="67" t="s">
        <v>445</v>
      </c>
      <c r="F225" s="125">
        <v>3.3</v>
      </c>
      <c r="G225" s="68">
        <v>5.6</v>
      </c>
      <c r="H225" s="68">
        <v>3.59</v>
      </c>
      <c r="I225" s="69">
        <f t="shared" si="73"/>
        <v>9.19</v>
      </c>
      <c r="J225" s="69">
        <f t="shared" si="74"/>
        <v>18.48</v>
      </c>
      <c r="K225" s="69">
        <f t="shared" si="75"/>
        <v>11.847</v>
      </c>
      <c r="L225" s="69">
        <f t="shared" si="76"/>
        <v>30.327</v>
      </c>
      <c r="M225" s="70">
        <f t="shared" si="72"/>
        <v>38.22</v>
      </c>
      <c r="N225" s="71"/>
      <c r="O225" s="71"/>
      <c r="P225" s="71"/>
      <c r="Q225" s="71"/>
      <c r="R225" s="71"/>
      <c r="S225" s="71"/>
      <c r="T225" s="71"/>
      <c r="U225" s="71"/>
      <c r="V225" s="71"/>
      <c r="W225" s="71"/>
      <c r="X225" s="71"/>
      <c r="Y225" s="71"/>
      <c r="Z225" s="71"/>
    </row>
    <row r="226" ht="15.75" customHeight="1">
      <c r="A226" s="62" t="s">
        <v>463</v>
      </c>
      <c r="B226" s="63" t="s">
        <v>464</v>
      </c>
      <c r="C226" s="64">
        <v>89358.0</v>
      </c>
      <c r="D226" s="65" t="s">
        <v>465</v>
      </c>
      <c r="E226" s="67" t="s">
        <v>17</v>
      </c>
      <c r="F226" s="125">
        <v>2.0</v>
      </c>
      <c r="G226" s="68">
        <v>2.78</v>
      </c>
      <c r="H226" s="68">
        <v>4.14</v>
      </c>
      <c r="I226" s="69">
        <f t="shared" si="73"/>
        <v>6.92</v>
      </c>
      <c r="J226" s="69">
        <f t="shared" si="74"/>
        <v>5.56</v>
      </c>
      <c r="K226" s="69">
        <f t="shared" si="75"/>
        <v>8.28</v>
      </c>
      <c r="L226" s="69">
        <f t="shared" si="76"/>
        <v>13.84</v>
      </c>
      <c r="M226" s="70">
        <f t="shared" si="72"/>
        <v>17.44</v>
      </c>
      <c r="N226" s="71"/>
      <c r="O226" s="71"/>
      <c r="P226" s="71"/>
      <c r="Q226" s="71"/>
      <c r="R226" s="71"/>
      <c r="S226" s="71"/>
      <c r="T226" s="71"/>
      <c r="U226" s="71"/>
      <c r="V226" s="71"/>
      <c r="W226" s="71"/>
      <c r="X226" s="71"/>
      <c r="Y226" s="71"/>
      <c r="Z226" s="71"/>
    </row>
    <row r="227" ht="15.75" customHeight="1">
      <c r="A227" s="62" t="s">
        <v>466</v>
      </c>
      <c r="B227" s="63" t="s">
        <v>464</v>
      </c>
      <c r="C227" s="64">
        <v>89362.0</v>
      </c>
      <c r="D227" s="65" t="s">
        <v>467</v>
      </c>
      <c r="E227" s="67" t="s">
        <v>17</v>
      </c>
      <c r="F227" s="125">
        <v>2.0</v>
      </c>
      <c r="G227" s="68">
        <v>3.43</v>
      </c>
      <c r="H227" s="68">
        <v>4.82</v>
      </c>
      <c r="I227" s="69">
        <f t="shared" si="73"/>
        <v>8.25</v>
      </c>
      <c r="J227" s="69">
        <f t="shared" si="74"/>
        <v>6.86</v>
      </c>
      <c r="K227" s="69">
        <f t="shared" si="75"/>
        <v>9.64</v>
      </c>
      <c r="L227" s="69">
        <f t="shared" si="76"/>
        <v>16.5</v>
      </c>
      <c r="M227" s="70">
        <f t="shared" si="72"/>
        <v>20.79</v>
      </c>
      <c r="N227" s="71"/>
      <c r="O227" s="71"/>
      <c r="P227" s="71"/>
      <c r="Q227" s="71"/>
      <c r="R227" s="71"/>
      <c r="S227" s="71"/>
      <c r="T227" s="71"/>
      <c r="U227" s="71"/>
      <c r="V227" s="71"/>
      <c r="W227" s="71"/>
      <c r="X227" s="71"/>
      <c r="Y227" s="71"/>
      <c r="Z227" s="71"/>
    </row>
    <row r="228" ht="15.75" customHeight="1">
      <c r="A228" s="62" t="s">
        <v>468</v>
      </c>
      <c r="B228" s="63" t="s">
        <v>464</v>
      </c>
      <c r="C228" s="64">
        <v>89366.0</v>
      </c>
      <c r="D228" s="65" t="s">
        <v>469</v>
      </c>
      <c r="E228" s="67" t="s">
        <v>17</v>
      </c>
      <c r="F228" s="125">
        <v>3.0</v>
      </c>
      <c r="G228" s="68">
        <v>10.64</v>
      </c>
      <c r="H228" s="68">
        <v>4.79</v>
      </c>
      <c r="I228" s="69">
        <f t="shared" si="73"/>
        <v>15.43</v>
      </c>
      <c r="J228" s="69">
        <f t="shared" si="74"/>
        <v>31.92</v>
      </c>
      <c r="K228" s="69">
        <f t="shared" si="75"/>
        <v>14.37</v>
      </c>
      <c r="L228" s="69">
        <f t="shared" si="76"/>
        <v>46.29</v>
      </c>
      <c r="M228" s="70">
        <f t="shared" si="72"/>
        <v>58.33</v>
      </c>
      <c r="N228" s="71"/>
      <c r="O228" s="71"/>
      <c r="P228" s="71"/>
      <c r="Q228" s="71"/>
      <c r="R228" s="71"/>
      <c r="S228" s="71"/>
      <c r="T228" s="71"/>
      <c r="U228" s="71"/>
      <c r="V228" s="71"/>
      <c r="W228" s="71"/>
      <c r="X228" s="71"/>
      <c r="Y228" s="71"/>
      <c r="Z228" s="71"/>
    </row>
    <row r="229" ht="15.75" customHeight="1">
      <c r="A229" s="62" t="s">
        <v>470</v>
      </c>
      <c r="B229" s="63" t="s">
        <v>464</v>
      </c>
      <c r="C229" s="64">
        <v>89396.0</v>
      </c>
      <c r="D229" s="65" t="s">
        <v>471</v>
      </c>
      <c r="E229" s="67" t="s">
        <v>17</v>
      </c>
      <c r="F229" s="125">
        <v>1.0</v>
      </c>
      <c r="G229" s="68">
        <v>13.46</v>
      </c>
      <c r="H229" s="68">
        <v>6.38</v>
      </c>
      <c r="I229" s="69">
        <f t="shared" si="73"/>
        <v>19.84</v>
      </c>
      <c r="J229" s="69">
        <f t="shared" si="74"/>
        <v>13.46</v>
      </c>
      <c r="K229" s="69">
        <f t="shared" si="75"/>
        <v>6.38</v>
      </c>
      <c r="L229" s="69">
        <f t="shared" si="76"/>
        <v>19.84</v>
      </c>
      <c r="M229" s="70">
        <f t="shared" si="72"/>
        <v>25</v>
      </c>
      <c r="N229" s="71"/>
      <c r="O229" s="71"/>
      <c r="P229" s="71"/>
      <c r="Q229" s="71"/>
      <c r="R229" s="71"/>
      <c r="S229" s="71"/>
      <c r="T229" s="71"/>
      <c r="U229" s="71"/>
      <c r="V229" s="71"/>
      <c r="W229" s="71"/>
      <c r="X229" s="71"/>
      <c r="Y229" s="71"/>
      <c r="Z229" s="71"/>
    </row>
    <row r="230" ht="15.75" customHeight="1">
      <c r="A230" s="62" t="s">
        <v>472</v>
      </c>
      <c r="B230" s="63" t="s">
        <v>464</v>
      </c>
      <c r="C230" s="64">
        <v>89393.0</v>
      </c>
      <c r="D230" s="65" t="s">
        <v>473</v>
      </c>
      <c r="E230" s="67" t="s">
        <v>17</v>
      </c>
      <c r="F230" s="125">
        <v>1.0</v>
      </c>
      <c r="G230" s="68">
        <v>4.14</v>
      </c>
      <c r="H230" s="68">
        <v>5.51</v>
      </c>
      <c r="I230" s="69">
        <f t="shared" si="73"/>
        <v>9.65</v>
      </c>
      <c r="J230" s="69">
        <f t="shared" si="74"/>
        <v>4.14</v>
      </c>
      <c r="K230" s="69">
        <f t="shared" si="75"/>
        <v>5.51</v>
      </c>
      <c r="L230" s="69">
        <f t="shared" si="76"/>
        <v>9.65</v>
      </c>
      <c r="M230" s="70">
        <f t="shared" si="72"/>
        <v>12.16</v>
      </c>
      <c r="N230" s="71"/>
      <c r="O230" s="71"/>
      <c r="P230" s="71"/>
      <c r="Q230" s="71"/>
      <c r="R230" s="71"/>
      <c r="S230" s="71"/>
      <c r="T230" s="71"/>
      <c r="U230" s="71"/>
      <c r="V230" s="71"/>
      <c r="W230" s="71"/>
      <c r="X230" s="71"/>
      <c r="Y230" s="71"/>
      <c r="Z230" s="71"/>
    </row>
    <row r="231" ht="15.75" customHeight="1">
      <c r="A231" s="62" t="s">
        <v>474</v>
      </c>
      <c r="B231" s="63" t="s">
        <v>464</v>
      </c>
      <c r="C231" s="64">
        <v>89395.0</v>
      </c>
      <c r="D231" s="65" t="s">
        <v>475</v>
      </c>
      <c r="E231" s="67" t="s">
        <v>17</v>
      </c>
      <c r="F231" s="125">
        <v>1.0</v>
      </c>
      <c r="G231" s="68">
        <v>5.12</v>
      </c>
      <c r="H231" s="68">
        <v>6.4</v>
      </c>
      <c r="I231" s="69">
        <f t="shared" si="73"/>
        <v>11.52</v>
      </c>
      <c r="J231" s="69">
        <f t="shared" si="74"/>
        <v>5.12</v>
      </c>
      <c r="K231" s="69">
        <f t="shared" si="75"/>
        <v>6.4</v>
      </c>
      <c r="L231" s="69">
        <f t="shared" si="76"/>
        <v>11.52</v>
      </c>
      <c r="M231" s="70">
        <f t="shared" si="72"/>
        <v>14.52</v>
      </c>
      <c r="N231" s="71"/>
      <c r="O231" s="71"/>
      <c r="P231" s="71"/>
      <c r="Q231" s="71"/>
      <c r="R231" s="71"/>
      <c r="S231" s="71"/>
      <c r="T231" s="71"/>
      <c r="U231" s="71"/>
      <c r="V231" s="71"/>
      <c r="W231" s="71"/>
      <c r="X231" s="71"/>
      <c r="Y231" s="71"/>
      <c r="Z231" s="71"/>
    </row>
    <row r="232" ht="15.75" customHeight="1">
      <c r="A232" s="62" t="s">
        <v>476</v>
      </c>
      <c r="B232" s="63" t="s">
        <v>477</v>
      </c>
      <c r="C232" s="64">
        <v>89711.0</v>
      </c>
      <c r="D232" s="65" t="s">
        <v>478</v>
      </c>
      <c r="E232" s="67" t="s">
        <v>445</v>
      </c>
      <c r="F232" s="125">
        <v>4.6</v>
      </c>
      <c r="G232" s="68">
        <v>9.42</v>
      </c>
      <c r="H232" s="68">
        <v>9.6</v>
      </c>
      <c r="I232" s="69">
        <f t="shared" si="73"/>
        <v>19.02</v>
      </c>
      <c r="J232" s="69">
        <f t="shared" si="74"/>
        <v>43.332</v>
      </c>
      <c r="K232" s="69">
        <f t="shared" si="75"/>
        <v>44.16</v>
      </c>
      <c r="L232" s="69">
        <f t="shared" si="76"/>
        <v>87.492</v>
      </c>
      <c r="M232" s="70">
        <f t="shared" si="72"/>
        <v>110.26</v>
      </c>
      <c r="N232" s="71"/>
      <c r="O232" s="71"/>
      <c r="P232" s="71"/>
      <c r="Q232" s="71"/>
      <c r="R232" s="71"/>
      <c r="S232" s="71"/>
      <c r="T232" s="71"/>
      <c r="U232" s="71"/>
      <c r="V232" s="71"/>
      <c r="W232" s="71"/>
      <c r="X232" s="71"/>
      <c r="Y232" s="71"/>
      <c r="Z232" s="71"/>
    </row>
    <row r="233" ht="15.75" customHeight="1">
      <c r="A233" s="62" t="s">
        <v>479</v>
      </c>
      <c r="B233" s="63" t="s">
        <v>477</v>
      </c>
      <c r="C233" s="64">
        <v>89712.0</v>
      </c>
      <c r="D233" s="65" t="s">
        <v>480</v>
      </c>
      <c r="E233" s="67" t="s">
        <v>445</v>
      </c>
      <c r="F233" s="125">
        <v>1.5</v>
      </c>
      <c r="G233" s="68">
        <v>16.4</v>
      </c>
      <c r="H233" s="68">
        <v>12.13</v>
      </c>
      <c r="I233" s="69">
        <f t="shared" si="73"/>
        <v>28.53</v>
      </c>
      <c r="J233" s="69">
        <f t="shared" si="74"/>
        <v>24.6</v>
      </c>
      <c r="K233" s="69">
        <f t="shared" si="75"/>
        <v>18.195</v>
      </c>
      <c r="L233" s="69">
        <f t="shared" si="76"/>
        <v>42.795</v>
      </c>
      <c r="M233" s="70">
        <f t="shared" si="72"/>
        <v>53.93</v>
      </c>
      <c r="N233" s="71"/>
      <c r="O233" s="71"/>
      <c r="P233" s="71"/>
      <c r="Q233" s="71"/>
      <c r="R233" s="71"/>
      <c r="S233" s="71"/>
      <c r="T233" s="71"/>
      <c r="U233" s="71"/>
      <c r="V233" s="71"/>
      <c r="W233" s="71"/>
      <c r="X233" s="71"/>
      <c r="Y233" s="71"/>
      <c r="Z233" s="71"/>
    </row>
    <row r="234" ht="15.75" customHeight="1">
      <c r="A234" s="62" t="s">
        <v>481</v>
      </c>
      <c r="B234" s="63" t="s">
        <v>477</v>
      </c>
      <c r="C234" s="64">
        <v>89714.0</v>
      </c>
      <c r="D234" s="65" t="s">
        <v>482</v>
      </c>
      <c r="E234" s="67" t="s">
        <v>445</v>
      </c>
      <c r="F234" s="125">
        <v>3.5</v>
      </c>
      <c r="G234" s="68">
        <v>31.45</v>
      </c>
      <c r="H234" s="68">
        <v>23.63</v>
      </c>
      <c r="I234" s="69">
        <f t="shared" si="73"/>
        <v>55.08</v>
      </c>
      <c r="J234" s="69">
        <f t="shared" si="74"/>
        <v>110.075</v>
      </c>
      <c r="K234" s="69">
        <f t="shared" si="75"/>
        <v>82.705</v>
      </c>
      <c r="L234" s="69">
        <f t="shared" si="76"/>
        <v>192.78</v>
      </c>
      <c r="M234" s="70">
        <f t="shared" si="72"/>
        <v>242.94</v>
      </c>
      <c r="N234" s="71"/>
      <c r="O234" s="71"/>
      <c r="P234" s="71"/>
      <c r="Q234" s="71"/>
      <c r="R234" s="71"/>
      <c r="S234" s="71"/>
      <c r="T234" s="71"/>
      <c r="U234" s="71"/>
      <c r="V234" s="71"/>
      <c r="W234" s="71"/>
      <c r="X234" s="71"/>
      <c r="Y234" s="71"/>
      <c r="Z234" s="71"/>
    </row>
    <row r="235" ht="15.75" customHeight="1">
      <c r="A235" s="62" t="s">
        <v>483</v>
      </c>
      <c r="B235" s="63" t="s">
        <v>484</v>
      </c>
      <c r="C235" s="64">
        <v>89724.0</v>
      </c>
      <c r="D235" s="65" t="s">
        <v>485</v>
      </c>
      <c r="E235" s="67" t="s">
        <v>17</v>
      </c>
      <c r="F235" s="125">
        <v>5.0</v>
      </c>
      <c r="G235" s="68">
        <v>6.75</v>
      </c>
      <c r="H235" s="68">
        <v>3.183</v>
      </c>
      <c r="I235" s="69">
        <f t="shared" si="73"/>
        <v>9.933</v>
      </c>
      <c r="J235" s="69">
        <f t="shared" si="74"/>
        <v>33.75</v>
      </c>
      <c r="K235" s="69">
        <f t="shared" si="75"/>
        <v>15.915</v>
      </c>
      <c r="L235" s="69">
        <f t="shared" si="76"/>
        <v>49.665</v>
      </c>
      <c r="M235" s="70">
        <f t="shared" si="72"/>
        <v>62.59</v>
      </c>
      <c r="N235" s="71"/>
      <c r="O235" s="71"/>
      <c r="P235" s="71"/>
      <c r="Q235" s="71"/>
      <c r="R235" s="71"/>
      <c r="S235" s="71"/>
      <c r="T235" s="71"/>
      <c r="U235" s="71"/>
      <c r="V235" s="71"/>
      <c r="W235" s="71"/>
      <c r="X235" s="71"/>
      <c r="Y235" s="71"/>
      <c r="Z235" s="71"/>
    </row>
    <row r="236" ht="15.75" customHeight="1">
      <c r="A236" s="62" t="s">
        <v>486</v>
      </c>
      <c r="B236" s="63" t="s">
        <v>484</v>
      </c>
      <c r="C236" s="64">
        <v>89731.0</v>
      </c>
      <c r="D236" s="65" t="s">
        <v>487</v>
      </c>
      <c r="E236" s="67" t="s">
        <v>17</v>
      </c>
      <c r="F236" s="125">
        <v>1.0</v>
      </c>
      <c r="G236" s="68">
        <v>6.26</v>
      </c>
      <c r="H236" s="68">
        <v>4.14</v>
      </c>
      <c r="I236" s="69">
        <f t="shared" si="73"/>
        <v>10.4</v>
      </c>
      <c r="J236" s="69">
        <f t="shared" si="74"/>
        <v>6.26</v>
      </c>
      <c r="K236" s="69">
        <f t="shared" si="75"/>
        <v>4.14</v>
      </c>
      <c r="L236" s="69">
        <f t="shared" si="76"/>
        <v>10.4</v>
      </c>
      <c r="M236" s="70">
        <f t="shared" si="72"/>
        <v>13.11</v>
      </c>
      <c r="N236" s="71"/>
      <c r="O236" s="71"/>
      <c r="P236" s="71"/>
      <c r="Q236" s="71"/>
      <c r="R236" s="71"/>
      <c r="S236" s="71"/>
      <c r="T236" s="71"/>
      <c r="U236" s="71"/>
      <c r="V236" s="71"/>
      <c r="W236" s="71"/>
      <c r="X236" s="71"/>
      <c r="Y236" s="71"/>
      <c r="Z236" s="71"/>
    </row>
    <row r="237" ht="15.75" customHeight="1">
      <c r="A237" s="62" t="s">
        <v>488</v>
      </c>
      <c r="B237" s="63" t="s">
        <v>484</v>
      </c>
      <c r="C237" s="64">
        <v>89744.0</v>
      </c>
      <c r="D237" s="65" t="s">
        <v>489</v>
      </c>
      <c r="E237" s="67" t="s">
        <v>17</v>
      </c>
      <c r="F237" s="125">
        <v>1.0</v>
      </c>
      <c r="G237" s="68">
        <v>15.82</v>
      </c>
      <c r="H237" s="68">
        <v>7.97</v>
      </c>
      <c r="I237" s="69">
        <f t="shared" si="73"/>
        <v>23.79</v>
      </c>
      <c r="J237" s="69">
        <f t="shared" si="74"/>
        <v>15.82</v>
      </c>
      <c r="K237" s="69">
        <f t="shared" si="75"/>
        <v>7.97</v>
      </c>
      <c r="L237" s="69">
        <f t="shared" si="76"/>
        <v>23.79</v>
      </c>
      <c r="M237" s="70">
        <f t="shared" si="72"/>
        <v>29.98</v>
      </c>
      <c r="N237" s="71"/>
      <c r="O237" s="71"/>
      <c r="P237" s="71"/>
      <c r="Q237" s="71"/>
      <c r="R237" s="71"/>
      <c r="S237" s="71"/>
      <c r="T237" s="71"/>
      <c r="U237" s="71"/>
      <c r="V237" s="71"/>
      <c r="W237" s="71"/>
      <c r="X237" s="71"/>
      <c r="Y237" s="71"/>
      <c r="Z237" s="71"/>
    </row>
    <row r="238" ht="15.75" customHeight="1">
      <c r="A238" s="62" t="s">
        <v>490</v>
      </c>
      <c r="B238" s="63" t="s">
        <v>484</v>
      </c>
      <c r="C238" s="64">
        <v>89726.0</v>
      </c>
      <c r="D238" s="65" t="s">
        <v>491</v>
      </c>
      <c r="E238" s="67" t="s">
        <v>17</v>
      </c>
      <c r="F238" s="125">
        <v>1.0</v>
      </c>
      <c r="G238" s="68">
        <v>3.87</v>
      </c>
      <c r="H238" s="68">
        <v>3.19</v>
      </c>
      <c r="I238" s="69">
        <f t="shared" si="73"/>
        <v>7.06</v>
      </c>
      <c r="J238" s="69">
        <f t="shared" si="74"/>
        <v>3.87</v>
      </c>
      <c r="K238" s="69">
        <f t="shared" si="75"/>
        <v>3.19</v>
      </c>
      <c r="L238" s="69">
        <f t="shared" si="76"/>
        <v>7.06</v>
      </c>
      <c r="M238" s="70">
        <f t="shared" si="72"/>
        <v>8.9</v>
      </c>
      <c r="N238" s="71"/>
      <c r="O238" s="71"/>
      <c r="P238" s="71"/>
      <c r="Q238" s="71"/>
      <c r="R238" s="71"/>
      <c r="S238" s="71"/>
      <c r="T238" s="71"/>
      <c r="U238" s="71"/>
      <c r="V238" s="71"/>
      <c r="W238" s="71"/>
      <c r="X238" s="71"/>
      <c r="Y238" s="71"/>
      <c r="Z238" s="71"/>
    </row>
    <row r="239" ht="15.75" customHeight="1">
      <c r="A239" s="62" t="s">
        <v>492</v>
      </c>
      <c r="B239" s="63" t="s">
        <v>484</v>
      </c>
      <c r="C239" s="64">
        <v>89732.0</v>
      </c>
      <c r="D239" s="65" t="s">
        <v>493</v>
      </c>
      <c r="E239" s="67" t="s">
        <v>17</v>
      </c>
      <c r="F239" s="125">
        <v>2.0</v>
      </c>
      <c r="G239" s="68">
        <v>6.94</v>
      </c>
      <c r="H239" s="68">
        <v>4.14</v>
      </c>
      <c r="I239" s="69">
        <f t="shared" si="73"/>
        <v>11.08</v>
      </c>
      <c r="J239" s="69">
        <f t="shared" si="74"/>
        <v>13.88</v>
      </c>
      <c r="K239" s="69">
        <f t="shared" si="75"/>
        <v>8.28</v>
      </c>
      <c r="L239" s="69">
        <f t="shared" si="76"/>
        <v>22.16</v>
      </c>
      <c r="M239" s="70">
        <f t="shared" si="72"/>
        <v>27.93</v>
      </c>
      <c r="N239" s="71"/>
      <c r="O239" s="71"/>
      <c r="P239" s="71"/>
      <c r="Q239" s="71"/>
      <c r="R239" s="71"/>
      <c r="S239" s="71"/>
      <c r="T239" s="71"/>
      <c r="U239" s="71"/>
      <c r="V239" s="71"/>
      <c r="W239" s="71"/>
      <c r="X239" s="71"/>
      <c r="Y239" s="71"/>
      <c r="Z239" s="71"/>
    </row>
    <row r="240" ht="15.75" customHeight="1">
      <c r="A240" s="62" t="s">
        <v>494</v>
      </c>
      <c r="B240" s="63" t="s">
        <v>484</v>
      </c>
      <c r="C240" s="64">
        <v>89746.0</v>
      </c>
      <c r="D240" s="65" t="s">
        <v>495</v>
      </c>
      <c r="E240" s="67" t="s">
        <v>17</v>
      </c>
      <c r="F240" s="125">
        <v>1.0</v>
      </c>
      <c r="G240" s="68">
        <v>15.75</v>
      </c>
      <c r="H240" s="68">
        <v>7.97</v>
      </c>
      <c r="I240" s="69">
        <f t="shared" si="73"/>
        <v>23.72</v>
      </c>
      <c r="J240" s="69">
        <f t="shared" si="74"/>
        <v>15.75</v>
      </c>
      <c r="K240" s="69">
        <f t="shared" si="75"/>
        <v>7.97</v>
      </c>
      <c r="L240" s="69">
        <f t="shared" si="76"/>
        <v>23.72</v>
      </c>
      <c r="M240" s="70">
        <f t="shared" si="72"/>
        <v>29.89</v>
      </c>
      <c r="N240" s="71"/>
      <c r="O240" s="71"/>
      <c r="P240" s="71"/>
      <c r="Q240" s="71"/>
      <c r="R240" s="71"/>
      <c r="S240" s="71"/>
      <c r="T240" s="71"/>
      <c r="U240" s="71"/>
      <c r="V240" s="71"/>
      <c r="W240" s="71"/>
      <c r="X240" s="71"/>
      <c r="Y240" s="71"/>
      <c r="Z240" s="71"/>
    </row>
    <row r="241" ht="15.75" customHeight="1">
      <c r="A241" s="62" t="s">
        <v>496</v>
      </c>
      <c r="B241" s="63" t="s">
        <v>484</v>
      </c>
      <c r="C241" s="64">
        <v>89797.0</v>
      </c>
      <c r="D241" s="65" t="s">
        <v>497</v>
      </c>
      <c r="E241" s="67" t="s">
        <v>17</v>
      </c>
      <c r="F241" s="125">
        <v>3.0</v>
      </c>
      <c r="G241" s="68">
        <v>35.32</v>
      </c>
      <c r="H241" s="68">
        <v>10.52</v>
      </c>
      <c r="I241" s="69">
        <f t="shared" si="73"/>
        <v>45.84</v>
      </c>
      <c r="J241" s="69">
        <f t="shared" si="74"/>
        <v>105.96</v>
      </c>
      <c r="K241" s="69">
        <f t="shared" si="75"/>
        <v>31.56</v>
      </c>
      <c r="L241" s="69">
        <f t="shared" si="76"/>
        <v>137.52</v>
      </c>
      <c r="M241" s="70">
        <f t="shared" si="72"/>
        <v>173.3</v>
      </c>
      <c r="N241" s="71"/>
      <c r="O241" s="71"/>
      <c r="P241" s="71"/>
      <c r="Q241" s="71"/>
      <c r="R241" s="71"/>
      <c r="S241" s="71"/>
      <c r="T241" s="71"/>
      <c r="U241" s="71"/>
      <c r="V241" s="71"/>
      <c r="W241" s="71"/>
      <c r="X241" s="71"/>
      <c r="Y241" s="71"/>
      <c r="Z241" s="71"/>
    </row>
    <row r="242" ht="15.75" customHeight="1">
      <c r="A242" s="62" t="s">
        <v>498</v>
      </c>
      <c r="B242" s="63" t="s">
        <v>484</v>
      </c>
      <c r="C242" s="64">
        <v>89782.0</v>
      </c>
      <c r="D242" s="65" t="s">
        <v>499</v>
      </c>
      <c r="E242" s="67" t="s">
        <v>17</v>
      </c>
      <c r="F242" s="125">
        <v>1.0</v>
      </c>
      <c r="G242" s="68">
        <v>7.27</v>
      </c>
      <c r="H242" s="68">
        <v>4.47</v>
      </c>
      <c r="I242" s="69">
        <f t="shared" si="73"/>
        <v>11.74</v>
      </c>
      <c r="J242" s="69">
        <f t="shared" si="74"/>
        <v>7.27</v>
      </c>
      <c r="K242" s="69">
        <f t="shared" si="75"/>
        <v>4.47</v>
      </c>
      <c r="L242" s="69">
        <f t="shared" si="76"/>
        <v>11.74</v>
      </c>
      <c r="M242" s="70">
        <f t="shared" si="72"/>
        <v>14.79</v>
      </c>
      <c r="N242" s="71"/>
      <c r="O242" s="71"/>
      <c r="P242" s="71"/>
      <c r="Q242" s="71"/>
      <c r="R242" s="71"/>
      <c r="S242" s="71"/>
      <c r="T242" s="71"/>
      <c r="U242" s="71"/>
      <c r="V242" s="71"/>
      <c r="W242" s="71"/>
      <c r="X242" s="71"/>
      <c r="Y242" s="71"/>
      <c r="Z242" s="71"/>
    </row>
    <row r="243" ht="15.75" customHeight="1">
      <c r="A243" s="62" t="s">
        <v>500</v>
      </c>
      <c r="B243" s="63" t="s">
        <v>484</v>
      </c>
      <c r="C243" s="64">
        <v>89778.0</v>
      </c>
      <c r="D243" s="65" t="s">
        <v>501</v>
      </c>
      <c r="E243" s="67" t="s">
        <v>17</v>
      </c>
      <c r="F243" s="125">
        <v>2.0</v>
      </c>
      <c r="G243" s="68">
        <v>12.78</v>
      </c>
      <c r="H243" s="68">
        <v>5.42</v>
      </c>
      <c r="I243" s="69">
        <f t="shared" si="73"/>
        <v>18.2</v>
      </c>
      <c r="J243" s="69">
        <f t="shared" si="74"/>
        <v>25.56</v>
      </c>
      <c r="K243" s="69">
        <f t="shared" si="75"/>
        <v>10.84</v>
      </c>
      <c r="L243" s="69">
        <f t="shared" si="76"/>
        <v>36.4</v>
      </c>
      <c r="M243" s="70">
        <f t="shared" si="72"/>
        <v>45.87</v>
      </c>
      <c r="N243" s="71"/>
      <c r="O243" s="71"/>
      <c r="P243" s="71"/>
      <c r="Q243" s="71"/>
      <c r="R243" s="71"/>
      <c r="S243" s="71"/>
      <c r="T243" s="71"/>
      <c r="U243" s="71"/>
      <c r="V243" s="71"/>
      <c r="W243" s="71"/>
      <c r="X243" s="71"/>
      <c r="Y243" s="71"/>
      <c r="Z243" s="71"/>
    </row>
    <row r="244" ht="15.75" customHeight="1">
      <c r="A244" s="62" t="s">
        <v>502</v>
      </c>
      <c r="B244" s="63" t="s">
        <v>503</v>
      </c>
      <c r="C244" s="64">
        <v>89709.0</v>
      </c>
      <c r="D244" s="65" t="s">
        <v>504</v>
      </c>
      <c r="E244" s="67" t="s">
        <v>39</v>
      </c>
      <c r="F244" s="125">
        <v>1.0</v>
      </c>
      <c r="G244" s="68">
        <v>7.87</v>
      </c>
      <c r="H244" s="68">
        <v>2.23</v>
      </c>
      <c r="I244" s="69">
        <f t="shared" si="73"/>
        <v>10.1</v>
      </c>
      <c r="J244" s="69">
        <f t="shared" si="74"/>
        <v>7.87</v>
      </c>
      <c r="K244" s="69">
        <f t="shared" si="75"/>
        <v>2.23</v>
      </c>
      <c r="L244" s="69">
        <f t="shared" si="76"/>
        <v>10.1</v>
      </c>
      <c r="M244" s="70">
        <f t="shared" si="72"/>
        <v>12.73</v>
      </c>
      <c r="N244" s="71"/>
      <c r="O244" s="71"/>
      <c r="P244" s="71"/>
      <c r="Q244" s="71"/>
      <c r="R244" s="71"/>
      <c r="S244" s="71"/>
      <c r="T244" s="71"/>
      <c r="U244" s="71"/>
      <c r="V244" s="71"/>
      <c r="W244" s="71"/>
      <c r="X244" s="71"/>
      <c r="Y244" s="71"/>
      <c r="Z244" s="71"/>
    </row>
    <row r="245" ht="15.75" customHeight="1">
      <c r="A245" s="62" t="s">
        <v>505</v>
      </c>
      <c r="B245" s="63" t="s">
        <v>506</v>
      </c>
      <c r="C245" s="64">
        <v>89707.0</v>
      </c>
      <c r="D245" s="65" t="s">
        <v>507</v>
      </c>
      <c r="E245" s="67" t="s">
        <v>39</v>
      </c>
      <c r="F245" s="125">
        <v>1.0</v>
      </c>
      <c r="G245" s="68">
        <v>19.54</v>
      </c>
      <c r="H245" s="68">
        <v>7.97</v>
      </c>
      <c r="I245" s="69">
        <f t="shared" si="73"/>
        <v>27.51</v>
      </c>
      <c r="J245" s="69">
        <f t="shared" si="74"/>
        <v>19.54</v>
      </c>
      <c r="K245" s="69">
        <f t="shared" si="75"/>
        <v>7.97</v>
      </c>
      <c r="L245" s="69">
        <f t="shared" si="76"/>
        <v>27.51</v>
      </c>
      <c r="M245" s="70">
        <f t="shared" si="72"/>
        <v>34.67</v>
      </c>
      <c r="N245" s="71"/>
      <c r="O245" s="71"/>
      <c r="P245" s="71"/>
      <c r="Q245" s="71"/>
      <c r="R245" s="71"/>
      <c r="S245" s="71"/>
      <c r="T245" s="71"/>
      <c r="U245" s="71"/>
      <c r="V245" s="71"/>
      <c r="W245" s="71"/>
      <c r="X245" s="71"/>
      <c r="Y245" s="71"/>
      <c r="Z245" s="71"/>
    </row>
    <row r="246" ht="15.75" customHeight="1">
      <c r="A246" s="62" t="s">
        <v>508</v>
      </c>
      <c r="B246" s="63" t="s">
        <v>69</v>
      </c>
      <c r="C246" s="64" t="s">
        <v>70</v>
      </c>
      <c r="D246" s="65" t="s">
        <v>71</v>
      </c>
      <c r="E246" s="67" t="s">
        <v>39</v>
      </c>
      <c r="F246" s="67">
        <v>2.0</v>
      </c>
      <c r="G246" s="69">
        <v>58.7561</v>
      </c>
      <c r="H246" s="69">
        <v>10.197795</v>
      </c>
      <c r="I246" s="69">
        <f t="shared" si="73"/>
        <v>68.953895</v>
      </c>
      <c r="J246" s="69">
        <f t="shared" si="74"/>
        <v>117.5122</v>
      </c>
      <c r="K246" s="69">
        <f t="shared" si="75"/>
        <v>20.39559</v>
      </c>
      <c r="L246" s="69">
        <f t="shared" si="76"/>
        <v>137.90779</v>
      </c>
      <c r="M246" s="70">
        <f t="shared" si="72"/>
        <v>173.79</v>
      </c>
      <c r="N246" s="71"/>
      <c r="O246" s="71"/>
      <c r="P246" s="71"/>
      <c r="Q246" s="71"/>
      <c r="R246" s="71"/>
      <c r="S246" s="71"/>
      <c r="T246" s="71"/>
      <c r="U246" s="71"/>
      <c r="V246" s="71"/>
      <c r="W246" s="71"/>
      <c r="X246" s="71"/>
      <c r="Y246" s="71"/>
      <c r="Z246" s="71"/>
    </row>
    <row r="247" ht="15.75" customHeight="1">
      <c r="A247" s="113"/>
      <c r="B247" s="114"/>
      <c r="C247" s="115"/>
      <c r="D247" s="116"/>
      <c r="E247" s="117"/>
      <c r="F247" s="118"/>
      <c r="G247" s="119"/>
      <c r="H247" s="119"/>
      <c r="I247" s="120"/>
      <c r="J247" s="120"/>
      <c r="K247" s="120"/>
      <c r="L247" s="120"/>
      <c r="M247" s="121"/>
      <c r="N247" s="56"/>
      <c r="O247" s="56"/>
      <c r="P247" s="56"/>
      <c r="Q247" s="56"/>
      <c r="R247" s="56"/>
      <c r="S247" s="56"/>
      <c r="T247" s="56"/>
      <c r="U247" s="56"/>
      <c r="V247" s="56"/>
      <c r="W247" s="56"/>
      <c r="X247" s="56"/>
      <c r="Y247" s="56"/>
      <c r="Z247" s="56"/>
    </row>
    <row r="248" ht="12.75" customHeight="1">
      <c r="A248" s="57" t="s">
        <v>509</v>
      </c>
      <c r="B248" s="50"/>
      <c r="C248" s="17"/>
      <c r="D248" s="77" t="s">
        <v>510</v>
      </c>
      <c r="E248" s="50"/>
      <c r="F248" s="50"/>
      <c r="G248" s="50"/>
      <c r="H248" s="50"/>
      <c r="I248" s="17"/>
      <c r="J248" s="59">
        <f t="shared" ref="J248:M248" si="77">SUM(J249:J253)</f>
        <v>662.05018</v>
      </c>
      <c r="K248" s="59">
        <f t="shared" si="77"/>
        <v>210.648315</v>
      </c>
      <c r="L248" s="59">
        <f t="shared" si="77"/>
        <v>872.698495</v>
      </c>
      <c r="M248" s="59">
        <f t="shared" si="77"/>
        <v>1099.78</v>
      </c>
      <c r="N248" s="60">
        <f>M248</f>
        <v>1099.78</v>
      </c>
      <c r="O248" s="61"/>
      <c r="P248" s="61"/>
      <c r="Q248" s="61"/>
      <c r="R248" s="61"/>
      <c r="S248" s="61"/>
      <c r="T248" s="61"/>
      <c r="U248" s="61"/>
      <c r="V248" s="61"/>
      <c r="W248" s="61"/>
      <c r="X248" s="61"/>
      <c r="Y248" s="61"/>
      <c r="Z248" s="61"/>
    </row>
    <row r="249" ht="15.75" customHeight="1">
      <c r="A249" s="62" t="s">
        <v>511</v>
      </c>
      <c r="B249" s="63" t="s">
        <v>442</v>
      </c>
      <c r="C249" s="64">
        <v>102220.0</v>
      </c>
      <c r="D249" s="65" t="s">
        <v>34</v>
      </c>
      <c r="E249" s="66" t="s">
        <v>31</v>
      </c>
      <c r="F249" s="67">
        <v>3.5</v>
      </c>
      <c r="G249" s="68">
        <v>6.05</v>
      </c>
      <c r="H249" s="68">
        <v>7.11</v>
      </c>
      <c r="I249" s="69">
        <f t="shared" ref="I249:I253" si="78">SUM(G249:H249)</f>
        <v>13.16</v>
      </c>
      <c r="J249" s="69">
        <f t="shared" ref="J249:J253" si="79">G249*F249</f>
        <v>21.175</v>
      </c>
      <c r="K249" s="69">
        <f t="shared" ref="K249:K253" si="80">H249*F249</f>
        <v>24.885</v>
      </c>
      <c r="L249" s="69">
        <f t="shared" ref="L249:L253" si="81">I249*F249</f>
        <v>46.06</v>
      </c>
      <c r="M249" s="70">
        <f t="shared" ref="M249:M253" si="82">ROUND(L249*(1+$M$4),2)</f>
        <v>58.04</v>
      </c>
      <c r="N249" s="71"/>
      <c r="O249" s="71"/>
      <c r="P249" s="71"/>
      <c r="Q249" s="71"/>
      <c r="R249" s="71"/>
      <c r="S249" s="71"/>
      <c r="T249" s="71"/>
      <c r="U249" s="71"/>
      <c r="V249" s="71"/>
      <c r="W249" s="71"/>
      <c r="X249" s="71"/>
      <c r="Y249" s="71"/>
      <c r="Z249" s="71"/>
    </row>
    <row r="250" ht="15.75" customHeight="1">
      <c r="A250" s="62" t="s">
        <v>512</v>
      </c>
      <c r="B250" s="63" t="s">
        <v>64</v>
      </c>
      <c r="C250" s="64">
        <v>88485.0</v>
      </c>
      <c r="D250" s="65" t="s">
        <v>30</v>
      </c>
      <c r="E250" s="66" t="s">
        <v>31</v>
      </c>
      <c r="F250" s="67">
        <v>28.0</v>
      </c>
      <c r="G250" s="68">
        <v>1.58</v>
      </c>
      <c r="H250" s="68">
        <v>0.91</v>
      </c>
      <c r="I250" s="69">
        <f t="shared" si="78"/>
        <v>2.49</v>
      </c>
      <c r="J250" s="69">
        <f t="shared" si="79"/>
        <v>44.24</v>
      </c>
      <c r="K250" s="69">
        <f t="shared" si="80"/>
        <v>25.48</v>
      </c>
      <c r="L250" s="69">
        <f t="shared" si="81"/>
        <v>69.72</v>
      </c>
      <c r="M250" s="70">
        <f t="shared" si="82"/>
        <v>87.86</v>
      </c>
      <c r="N250" s="71"/>
      <c r="O250" s="71"/>
      <c r="P250" s="71"/>
      <c r="Q250" s="71"/>
      <c r="R250" s="71"/>
      <c r="S250" s="71"/>
      <c r="T250" s="71"/>
      <c r="U250" s="71"/>
      <c r="V250" s="71"/>
      <c r="W250" s="71"/>
      <c r="X250" s="71"/>
      <c r="Y250" s="71"/>
      <c r="Z250" s="71"/>
    </row>
    <row r="251" ht="15.75" customHeight="1">
      <c r="A251" s="62" t="s">
        <v>513</v>
      </c>
      <c r="B251" s="63" t="s">
        <v>66</v>
      </c>
      <c r="C251" s="64">
        <v>88489.0</v>
      </c>
      <c r="D251" s="65" t="s">
        <v>67</v>
      </c>
      <c r="E251" s="66" t="s">
        <v>31</v>
      </c>
      <c r="F251" s="67">
        <v>28.0</v>
      </c>
      <c r="G251" s="68">
        <v>9.38</v>
      </c>
      <c r="H251" s="68">
        <v>4.4</v>
      </c>
      <c r="I251" s="69">
        <f t="shared" si="78"/>
        <v>13.78</v>
      </c>
      <c r="J251" s="69">
        <f t="shared" si="79"/>
        <v>262.64</v>
      </c>
      <c r="K251" s="69">
        <f t="shared" si="80"/>
        <v>123.2</v>
      </c>
      <c r="L251" s="69">
        <f t="shared" si="81"/>
        <v>385.84</v>
      </c>
      <c r="M251" s="70">
        <f t="shared" si="82"/>
        <v>486.24</v>
      </c>
      <c r="N251" s="71"/>
      <c r="O251" s="71"/>
      <c r="P251" s="71"/>
      <c r="Q251" s="71"/>
      <c r="R251" s="71"/>
      <c r="S251" s="71"/>
      <c r="T251" s="71"/>
      <c r="U251" s="71"/>
      <c r="V251" s="71"/>
      <c r="W251" s="71"/>
      <c r="X251" s="71"/>
      <c r="Y251" s="71"/>
      <c r="Z251" s="71"/>
    </row>
    <row r="252" ht="15.75" customHeight="1">
      <c r="A252" s="62" t="s">
        <v>514</v>
      </c>
      <c r="B252" s="63" t="s">
        <v>515</v>
      </c>
      <c r="C252" s="64" t="s">
        <v>429</v>
      </c>
      <c r="D252" s="65" t="s">
        <v>430</v>
      </c>
      <c r="E252" s="66" t="s">
        <v>31</v>
      </c>
      <c r="F252" s="67">
        <v>0.54</v>
      </c>
      <c r="G252" s="69">
        <v>509.70199999999994</v>
      </c>
      <c r="H252" s="69">
        <v>49.788</v>
      </c>
      <c r="I252" s="69">
        <f t="shared" si="78"/>
        <v>559.49</v>
      </c>
      <c r="J252" s="69">
        <f t="shared" si="79"/>
        <v>275.23908</v>
      </c>
      <c r="K252" s="69">
        <f t="shared" si="80"/>
        <v>26.88552</v>
      </c>
      <c r="L252" s="69">
        <f t="shared" si="81"/>
        <v>302.1246</v>
      </c>
      <c r="M252" s="70">
        <f t="shared" si="82"/>
        <v>380.74</v>
      </c>
      <c r="N252" s="71"/>
      <c r="O252" s="71"/>
      <c r="P252" s="71"/>
      <c r="Q252" s="71"/>
      <c r="R252" s="71"/>
      <c r="S252" s="71"/>
      <c r="T252" s="71"/>
      <c r="U252" s="71"/>
      <c r="V252" s="71"/>
      <c r="W252" s="71"/>
      <c r="X252" s="71"/>
      <c r="Y252" s="71"/>
      <c r="Z252" s="71"/>
    </row>
    <row r="253" ht="15.75" customHeight="1">
      <c r="A253" s="62" t="s">
        <v>516</v>
      </c>
      <c r="B253" s="63" t="s">
        <v>69</v>
      </c>
      <c r="C253" s="64" t="s">
        <v>70</v>
      </c>
      <c r="D253" s="65" t="s">
        <v>71</v>
      </c>
      <c r="E253" s="67" t="s">
        <v>39</v>
      </c>
      <c r="F253" s="67">
        <v>1.0</v>
      </c>
      <c r="G253" s="69">
        <v>58.7561</v>
      </c>
      <c r="H253" s="69">
        <v>10.197795</v>
      </c>
      <c r="I253" s="69">
        <f t="shared" si="78"/>
        <v>68.953895</v>
      </c>
      <c r="J253" s="69">
        <f t="shared" si="79"/>
        <v>58.7561</v>
      </c>
      <c r="K253" s="69">
        <f t="shared" si="80"/>
        <v>10.197795</v>
      </c>
      <c r="L253" s="69">
        <f t="shared" si="81"/>
        <v>68.953895</v>
      </c>
      <c r="M253" s="70">
        <f t="shared" si="82"/>
        <v>86.9</v>
      </c>
      <c r="N253" s="71"/>
      <c r="O253" s="71"/>
      <c r="P253" s="71"/>
      <c r="Q253" s="71"/>
      <c r="R253" s="71"/>
      <c r="S253" s="71"/>
      <c r="T253" s="71"/>
      <c r="U253" s="71"/>
      <c r="V253" s="71"/>
      <c r="W253" s="71"/>
      <c r="X253" s="71"/>
      <c r="Y253" s="71"/>
      <c r="Z253" s="71"/>
    </row>
    <row r="254" ht="15.75" customHeight="1">
      <c r="A254" s="113"/>
      <c r="B254" s="114"/>
      <c r="C254" s="115"/>
      <c r="D254" s="116"/>
      <c r="E254" s="117"/>
      <c r="F254" s="118"/>
      <c r="G254" s="119"/>
      <c r="H254" s="119"/>
      <c r="I254" s="120"/>
      <c r="J254" s="120"/>
      <c r="K254" s="120"/>
      <c r="L254" s="120"/>
      <c r="M254" s="121"/>
      <c r="N254" s="56"/>
      <c r="O254" s="56"/>
      <c r="P254" s="56"/>
      <c r="Q254" s="56"/>
      <c r="R254" s="56"/>
      <c r="S254" s="56"/>
      <c r="T254" s="56"/>
      <c r="U254" s="56"/>
      <c r="V254" s="56"/>
      <c r="W254" s="56"/>
      <c r="X254" s="56"/>
      <c r="Y254" s="56"/>
      <c r="Z254" s="56"/>
    </row>
    <row r="255" ht="12.75" customHeight="1">
      <c r="A255" s="57" t="s">
        <v>517</v>
      </c>
      <c r="B255" s="50"/>
      <c r="C255" s="17"/>
      <c r="D255" s="77" t="s">
        <v>518</v>
      </c>
      <c r="E255" s="50"/>
      <c r="F255" s="50"/>
      <c r="G255" s="50"/>
      <c r="H255" s="50"/>
      <c r="I255" s="17"/>
      <c r="J255" s="59">
        <f t="shared" ref="J255:M255" si="83">SUM(J256:J257)</f>
        <v>728.84</v>
      </c>
      <c r="K255" s="59">
        <f t="shared" si="83"/>
        <v>353.115</v>
      </c>
      <c r="L255" s="59">
        <f t="shared" si="83"/>
        <v>1081.955</v>
      </c>
      <c r="M255" s="59">
        <f t="shared" si="83"/>
        <v>1363.48</v>
      </c>
      <c r="N255" s="60">
        <f>M255</f>
        <v>1363.48</v>
      </c>
      <c r="O255" s="61"/>
      <c r="P255" s="61"/>
      <c r="Q255" s="61"/>
      <c r="R255" s="61"/>
      <c r="S255" s="61"/>
      <c r="T255" s="61"/>
      <c r="U255" s="61"/>
      <c r="V255" s="61"/>
      <c r="W255" s="61"/>
      <c r="X255" s="61"/>
      <c r="Y255" s="61"/>
      <c r="Z255" s="61"/>
    </row>
    <row r="256" ht="15.75" customHeight="1">
      <c r="A256" s="62" t="s">
        <v>519</v>
      </c>
      <c r="B256" s="63" t="s">
        <v>64</v>
      </c>
      <c r="C256" s="64">
        <v>88485.0</v>
      </c>
      <c r="D256" s="65" t="s">
        <v>30</v>
      </c>
      <c r="E256" s="66" t="s">
        <v>31</v>
      </c>
      <c r="F256" s="67">
        <v>66.5</v>
      </c>
      <c r="G256" s="68">
        <v>1.58</v>
      </c>
      <c r="H256" s="68">
        <v>0.91</v>
      </c>
      <c r="I256" s="69">
        <f t="shared" ref="I256:I257" si="84">SUM(G256:H256)</f>
        <v>2.49</v>
      </c>
      <c r="J256" s="69">
        <f t="shared" ref="J256:J257" si="85">G256*F256</f>
        <v>105.07</v>
      </c>
      <c r="K256" s="69">
        <f t="shared" ref="K256:K257" si="86">H256*F256</f>
        <v>60.515</v>
      </c>
      <c r="L256" s="69">
        <f t="shared" ref="L256:L257" si="87">I256*F256</f>
        <v>165.585</v>
      </c>
      <c r="M256" s="70">
        <f t="shared" ref="M256:M257" si="88">ROUND(L256*(1+$M$4),2)</f>
        <v>208.67</v>
      </c>
      <c r="N256" s="71"/>
      <c r="O256" s="71"/>
      <c r="P256" s="71"/>
      <c r="Q256" s="71"/>
      <c r="R256" s="71"/>
      <c r="S256" s="71"/>
      <c r="T256" s="71"/>
      <c r="U256" s="71"/>
      <c r="V256" s="71"/>
      <c r="W256" s="71"/>
      <c r="X256" s="71"/>
      <c r="Y256" s="71"/>
      <c r="Z256" s="71"/>
    </row>
    <row r="257" ht="15.75" customHeight="1">
      <c r="A257" s="62" t="s">
        <v>520</v>
      </c>
      <c r="B257" s="63" t="s">
        <v>66</v>
      </c>
      <c r="C257" s="64">
        <v>88489.0</v>
      </c>
      <c r="D257" s="65" t="s">
        <v>67</v>
      </c>
      <c r="E257" s="66" t="s">
        <v>31</v>
      </c>
      <c r="F257" s="67">
        <v>66.5</v>
      </c>
      <c r="G257" s="68">
        <v>9.38</v>
      </c>
      <c r="H257" s="68">
        <v>4.4</v>
      </c>
      <c r="I257" s="69">
        <f t="shared" si="84"/>
        <v>13.78</v>
      </c>
      <c r="J257" s="69">
        <f t="shared" si="85"/>
        <v>623.77</v>
      </c>
      <c r="K257" s="69">
        <f t="shared" si="86"/>
        <v>292.6</v>
      </c>
      <c r="L257" s="69">
        <f t="shared" si="87"/>
        <v>916.37</v>
      </c>
      <c r="M257" s="70">
        <f t="shared" si="88"/>
        <v>1154.81</v>
      </c>
      <c r="N257" s="71"/>
      <c r="O257" s="71"/>
      <c r="P257" s="71"/>
      <c r="Q257" s="71"/>
      <c r="R257" s="71"/>
      <c r="S257" s="71"/>
      <c r="T257" s="71"/>
      <c r="U257" s="71"/>
      <c r="V257" s="71"/>
      <c r="W257" s="71"/>
      <c r="X257" s="71"/>
      <c r="Y257" s="71"/>
      <c r="Z257" s="71"/>
    </row>
    <row r="258" ht="15.75" customHeight="1">
      <c r="A258" s="62"/>
      <c r="B258" s="63"/>
      <c r="C258" s="64"/>
      <c r="D258" s="65"/>
      <c r="E258" s="66"/>
      <c r="F258" s="67"/>
      <c r="G258" s="68"/>
      <c r="H258" s="68"/>
      <c r="I258" s="69"/>
      <c r="J258" s="69"/>
      <c r="K258" s="69"/>
      <c r="L258" s="69"/>
      <c r="M258" s="70"/>
      <c r="N258" s="71"/>
      <c r="O258" s="71"/>
      <c r="P258" s="71"/>
      <c r="Q258" s="71"/>
      <c r="R258" s="71"/>
      <c r="S258" s="71"/>
      <c r="T258" s="71"/>
      <c r="U258" s="71"/>
      <c r="V258" s="71"/>
      <c r="W258" s="71"/>
      <c r="X258" s="71"/>
      <c r="Y258" s="71"/>
      <c r="Z258" s="71"/>
    </row>
    <row r="259" ht="12.75" customHeight="1">
      <c r="A259" s="57" t="s">
        <v>521</v>
      </c>
      <c r="B259" s="50"/>
      <c r="C259" s="17"/>
      <c r="D259" s="77" t="s">
        <v>522</v>
      </c>
      <c r="E259" s="50"/>
      <c r="F259" s="50"/>
      <c r="G259" s="50"/>
      <c r="H259" s="50"/>
      <c r="I259" s="17"/>
      <c r="J259" s="59">
        <f t="shared" ref="J259:M259" si="89">SUM(J260:J261)</f>
        <v>449.36</v>
      </c>
      <c r="K259" s="59">
        <f t="shared" si="89"/>
        <v>217.71</v>
      </c>
      <c r="L259" s="59">
        <f t="shared" si="89"/>
        <v>667.07</v>
      </c>
      <c r="M259" s="59">
        <f t="shared" si="89"/>
        <v>840.64</v>
      </c>
      <c r="N259" s="60">
        <f>M259</f>
        <v>840.64</v>
      </c>
      <c r="O259" s="61"/>
      <c r="P259" s="61"/>
      <c r="Q259" s="61"/>
      <c r="R259" s="61"/>
      <c r="S259" s="61"/>
      <c r="T259" s="61"/>
      <c r="U259" s="61"/>
      <c r="V259" s="61"/>
      <c r="W259" s="61"/>
      <c r="X259" s="61"/>
      <c r="Y259" s="61"/>
      <c r="Z259" s="61"/>
    </row>
    <row r="260" ht="15.75" customHeight="1">
      <c r="A260" s="62" t="s">
        <v>523</v>
      </c>
      <c r="B260" s="63" t="s">
        <v>64</v>
      </c>
      <c r="C260" s="64">
        <v>88485.0</v>
      </c>
      <c r="D260" s="65" t="s">
        <v>30</v>
      </c>
      <c r="E260" s="66" t="s">
        <v>31</v>
      </c>
      <c r="F260" s="67">
        <v>41.0</v>
      </c>
      <c r="G260" s="68">
        <v>1.58</v>
      </c>
      <c r="H260" s="68">
        <v>0.91</v>
      </c>
      <c r="I260" s="69">
        <f t="shared" ref="I260:I261" si="90">SUM(G260:H260)</f>
        <v>2.49</v>
      </c>
      <c r="J260" s="69">
        <f t="shared" ref="J260:J261" si="91">G260*F260</f>
        <v>64.78</v>
      </c>
      <c r="K260" s="69">
        <f t="shared" ref="K260:K261" si="92">H260*F260</f>
        <v>37.31</v>
      </c>
      <c r="L260" s="69">
        <f t="shared" ref="L260:L261" si="93">I260*F260</f>
        <v>102.09</v>
      </c>
      <c r="M260" s="70">
        <f t="shared" ref="M260:M261" si="94">ROUND(L260*(1+$M$4),2)</f>
        <v>128.65</v>
      </c>
      <c r="N260" s="71"/>
      <c r="O260" s="71"/>
      <c r="P260" s="71"/>
      <c r="Q260" s="71"/>
      <c r="R260" s="71"/>
      <c r="S260" s="71"/>
      <c r="T260" s="71"/>
      <c r="U260" s="71"/>
      <c r="V260" s="71"/>
      <c r="W260" s="71"/>
      <c r="X260" s="71"/>
      <c r="Y260" s="71"/>
      <c r="Z260" s="71"/>
    </row>
    <row r="261" ht="15.75" customHeight="1">
      <c r="A261" s="62" t="s">
        <v>524</v>
      </c>
      <c r="B261" s="63" t="s">
        <v>66</v>
      </c>
      <c r="C261" s="64">
        <v>88489.0</v>
      </c>
      <c r="D261" s="65" t="s">
        <v>67</v>
      </c>
      <c r="E261" s="66" t="s">
        <v>31</v>
      </c>
      <c r="F261" s="67">
        <v>41.0</v>
      </c>
      <c r="G261" s="68">
        <v>9.38</v>
      </c>
      <c r="H261" s="68">
        <v>4.4</v>
      </c>
      <c r="I261" s="69">
        <f t="shared" si="90"/>
        <v>13.78</v>
      </c>
      <c r="J261" s="69">
        <f t="shared" si="91"/>
        <v>384.58</v>
      </c>
      <c r="K261" s="69">
        <f t="shared" si="92"/>
        <v>180.4</v>
      </c>
      <c r="L261" s="69">
        <f t="shared" si="93"/>
        <v>564.98</v>
      </c>
      <c r="M261" s="70">
        <f t="shared" si="94"/>
        <v>711.99</v>
      </c>
      <c r="N261" s="71"/>
      <c r="O261" s="71"/>
      <c r="P261" s="71"/>
      <c r="Q261" s="71"/>
      <c r="R261" s="71"/>
      <c r="S261" s="71"/>
      <c r="T261" s="71"/>
      <c r="U261" s="71"/>
      <c r="V261" s="71"/>
      <c r="W261" s="71"/>
      <c r="X261" s="71"/>
      <c r="Y261" s="71"/>
      <c r="Z261" s="71"/>
    </row>
    <row r="262" ht="15.75" customHeight="1">
      <c r="A262" s="113"/>
      <c r="B262" s="114"/>
      <c r="C262" s="115"/>
      <c r="D262" s="116"/>
      <c r="E262" s="117"/>
      <c r="F262" s="118"/>
      <c r="G262" s="119"/>
      <c r="H262" s="119"/>
      <c r="I262" s="120"/>
      <c r="J262" s="120"/>
      <c r="K262" s="120"/>
      <c r="L262" s="120"/>
      <c r="M262" s="121"/>
      <c r="N262" s="56"/>
      <c r="O262" s="56"/>
      <c r="P262" s="56"/>
      <c r="Q262" s="56"/>
      <c r="R262" s="56"/>
      <c r="S262" s="56"/>
      <c r="T262" s="56"/>
      <c r="U262" s="56"/>
      <c r="V262" s="56"/>
      <c r="W262" s="56"/>
      <c r="X262" s="56"/>
      <c r="Y262" s="56"/>
      <c r="Z262" s="56"/>
    </row>
    <row r="263" ht="12.75" customHeight="1">
      <c r="A263" s="57" t="s">
        <v>525</v>
      </c>
      <c r="B263" s="50"/>
      <c r="C263" s="17"/>
      <c r="D263" s="77" t="s">
        <v>526</v>
      </c>
      <c r="E263" s="50"/>
      <c r="F263" s="50"/>
      <c r="G263" s="50"/>
      <c r="H263" s="50"/>
      <c r="I263" s="17"/>
      <c r="J263" s="59">
        <f t="shared" ref="J263:M263" si="95">SUM(J264:J266)</f>
        <v>649.5135</v>
      </c>
      <c r="K263" s="59">
        <f t="shared" si="95"/>
        <v>506.8392</v>
      </c>
      <c r="L263" s="59">
        <f t="shared" si="95"/>
        <v>1156.3527</v>
      </c>
      <c r="M263" s="59">
        <f t="shared" si="95"/>
        <v>1457.23</v>
      </c>
      <c r="N263" s="60">
        <f>M263</f>
        <v>1457.23</v>
      </c>
      <c r="O263" s="61"/>
      <c r="P263" s="61"/>
      <c r="Q263" s="61"/>
      <c r="R263" s="61"/>
      <c r="S263" s="61"/>
      <c r="T263" s="61"/>
      <c r="U263" s="61"/>
      <c r="V263" s="61"/>
      <c r="W263" s="61"/>
      <c r="X263" s="61"/>
      <c r="Y263" s="61"/>
      <c r="Z263" s="61"/>
    </row>
    <row r="264" ht="15.75" customHeight="1">
      <c r="A264" s="62" t="s">
        <v>527</v>
      </c>
      <c r="B264" s="63" t="s">
        <v>528</v>
      </c>
      <c r="C264" s="64">
        <v>94990.0</v>
      </c>
      <c r="D264" s="65" t="s">
        <v>529</v>
      </c>
      <c r="E264" s="67" t="s">
        <v>101</v>
      </c>
      <c r="F264" s="67">
        <v>0.41</v>
      </c>
      <c r="G264" s="68">
        <v>423.15</v>
      </c>
      <c r="H264" s="68">
        <v>202.32</v>
      </c>
      <c r="I264" s="69">
        <f t="shared" ref="I264:I266" si="96">SUM(G264:H264)</f>
        <v>625.47</v>
      </c>
      <c r="J264" s="69">
        <f t="shared" ref="J264:J266" si="97">G264*F264</f>
        <v>173.4915</v>
      </c>
      <c r="K264" s="69">
        <f t="shared" ref="K264:K266" si="98">H264*F264</f>
        <v>82.9512</v>
      </c>
      <c r="L264" s="69">
        <f t="shared" ref="L264:L266" si="99">I264*F264</f>
        <v>256.4427</v>
      </c>
      <c r="M264" s="70">
        <f t="shared" ref="M264:M266" si="100">ROUND(L264*(1+$M$4),2)</f>
        <v>323.17</v>
      </c>
      <c r="N264" s="71"/>
      <c r="O264" s="71"/>
      <c r="P264" s="71"/>
      <c r="Q264" s="71"/>
      <c r="R264" s="71"/>
      <c r="S264" s="71"/>
      <c r="T264" s="71"/>
      <c r="U264" s="71"/>
      <c r="V264" s="71"/>
      <c r="W264" s="71"/>
      <c r="X264" s="71"/>
      <c r="Y264" s="71"/>
      <c r="Z264" s="71"/>
    </row>
    <row r="265" ht="15.75" customHeight="1">
      <c r="A265" s="62" t="s">
        <v>530</v>
      </c>
      <c r="B265" s="63" t="s">
        <v>531</v>
      </c>
      <c r="C265" s="64">
        <v>94990.0</v>
      </c>
      <c r="D265" s="65" t="s">
        <v>529</v>
      </c>
      <c r="E265" s="67" t="s">
        <v>101</v>
      </c>
      <c r="F265" s="67">
        <v>0.2</v>
      </c>
      <c r="G265" s="68">
        <v>423.15</v>
      </c>
      <c r="H265" s="68">
        <v>202.32</v>
      </c>
      <c r="I265" s="69">
        <f t="shared" si="96"/>
        <v>625.47</v>
      </c>
      <c r="J265" s="69">
        <f t="shared" si="97"/>
        <v>84.63</v>
      </c>
      <c r="K265" s="69">
        <f t="shared" si="98"/>
        <v>40.464</v>
      </c>
      <c r="L265" s="69">
        <f t="shared" si="99"/>
        <v>125.094</v>
      </c>
      <c r="M265" s="70">
        <f t="shared" si="100"/>
        <v>157.64</v>
      </c>
      <c r="N265" s="71"/>
      <c r="O265" s="71"/>
      <c r="P265" s="71"/>
      <c r="Q265" s="71"/>
      <c r="R265" s="71"/>
      <c r="S265" s="71"/>
      <c r="T265" s="71"/>
      <c r="U265" s="71"/>
      <c r="V265" s="71"/>
      <c r="W265" s="71"/>
      <c r="X265" s="71"/>
      <c r="Y265" s="71"/>
      <c r="Z265" s="71"/>
    </row>
    <row r="266">
      <c r="A266" s="62" t="s">
        <v>532</v>
      </c>
      <c r="B266" s="63" t="s">
        <v>533</v>
      </c>
      <c r="C266" s="64">
        <v>99857.0</v>
      </c>
      <c r="D266" s="65" t="s">
        <v>53</v>
      </c>
      <c r="E266" s="67" t="s">
        <v>47</v>
      </c>
      <c r="F266" s="67">
        <v>9.6</v>
      </c>
      <c r="G266" s="68">
        <v>40.77</v>
      </c>
      <c r="H266" s="68">
        <v>39.94</v>
      </c>
      <c r="I266" s="69">
        <f t="shared" si="96"/>
        <v>80.71</v>
      </c>
      <c r="J266" s="69">
        <f t="shared" si="97"/>
        <v>391.392</v>
      </c>
      <c r="K266" s="69">
        <f t="shared" si="98"/>
        <v>383.424</v>
      </c>
      <c r="L266" s="69">
        <f t="shared" si="99"/>
        <v>774.816</v>
      </c>
      <c r="M266" s="70">
        <f t="shared" si="100"/>
        <v>976.42</v>
      </c>
      <c r="N266" s="72"/>
      <c r="O266" s="73"/>
      <c r="P266" s="73"/>
      <c r="Q266" s="73"/>
      <c r="R266" s="73"/>
      <c r="S266" s="73"/>
      <c r="T266" s="73"/>
      <c r="U266" s="73"/>
      <c r="V266" s="73"/>
      <c r="W266" s="73"/>
      <c r="X266" s="73"/>
      <c r="Y266" s="73"/>
      <c r="Z266" s="73"/>
    </row>
    <row r="267" ht="15.75" customHeight="1">
      <c r="A267" s="74"/>
      <c r="B267" s="74"/>
      <c r="C267" s="74"/>
      <c r="D267" s="75"/>
      <c r="E267" s="75"/>
      <c r="F267" s="75"/>
      <c r="G267" s="75"/>
      <c r="H267" s="75"/>
      <c r="I267" s="75"/>
      <c r="J267" s="76"/>
      <c r="K267" s="76"/>
      <c r="L267" s="76"/>
      <c r="M267" s="76"/>
      <c r="N267" s="71"/>
      <c r="O267" s="71"/>
      <c r="P267" s="71"/>
      <c r="Q267" s="71"/>
      <c r="R267" s="71"/>
      <c r="S267" s="71"/>
      <c r="T267" s="71"/>
      <c r="U267" s="71"/>
      <c r="V267" s="71"/>
      <c r="W267" s="71"/>
      <c r="X267" s="71"/>
      <c r="Y267" s="71"/>
      <c r="Z267" s="71"/>
    </row>
    <row r="268" ht="15.75" customHeight="1">
      <c r="A268" s="57" t="s">
        <v>534</v>
      </c>
      <c r="B268" s="50"/>
      <c r="C268" s="17"/>
      <c r="D268" s="77" t="s">
        <v>535</v>
      </c>
      <c r="E268" s="50"/>
      <c r="F268" s="50"/>
      <c r="G268" s="50"/>
      <c r="H268" s="50"/>
      <c r="I268" s="17"/>
      <c r="J268" s="59">
        <f t="shared" ref="J268:M268" si="101">SUM(J269:J293)</f>
        <v>8550.068</v>
      </c>
      <c r="K268" s="59">
        <f t="shared" si="101"/>
        <v>2317.694</v>
      </c>
      <c r="L268" s="59">
        <f t="shared" si="101"/>
        <v>10867.762</v>
      </c>
      <c r="M268" s="59">
        <f t="shared" si="101"/>
        <v>13695.58</v>
      </c>
      <c r="N268" s="126">
        <f>M268</f>
        <v>13695.58</v>
      </c>
      <c r="O268" s="56"/>
      <c r="P268" s="56"/>
      <c r="Q268" s="56"/>
      <c r="R268" s="56"/>
      <c r="S268" s="56"/>
      <c r="T268" s="56"/>
      <c r="U268" s="56"/>
      <c r="V268" s="56"/>
      <c r="W268" s="56"/>
      <c r="X268" s="56"/>
      <c r="Y268" s="56"/>
      <c r="Z268" s="56"/>
    </row>
    <row r="269" ht="15.75" customHeight="1">
      <c r="A269" s="62" t="s">
        <v>536</v>
      </c>
      <c r="B269" s="63" t="s">
        <v>537</v>
      </c>
      <c r="C269" s="64">
        <v>91996.0</v>
      </c>
      <c r="D269" s="65" t="s">
        <v>538</v>
      </c>
      <c r="E269" s="67" t="s">
        <v>39</v>
      </c>
      <c r="F269" s="125">
        <v>18.0</v>
      </c>
      <c r="G269" s="68">
        <v>18.6</v>
      </c>
      <c r="H269" s="68">
        <v>12.29</v>
      </c>
      <c r="I269" s="69">
        <f t="shared" ref="I269:I293" si="102">SUM(G269:H269)</f>
        <v>30.89</v>
      </c>
      <c r="J269" s="69">
        <f t="shared" ref="J269:J293" si="103">G269*F269</f>
        <v>334.8</v>
      </c>
      <c r="K269" s="69">
        <f t="shared" ref="K269:K293" si="104">H269*F269</f>
        <v>221.22</v>
      </c>
      <c r="L269" s="69">
        <f t="shared" ref="L269:L293" si="105">I269*F269</f>
        <v>556.02</v>
      </c>
      <c r="M269" s="70">
        <f t="shared" ref="M269:M293" si="106">ROUND(L269*(1+$M$4),2)</f>
        <v>700.7</v>
      </c>
      <c r="N269" s="71"/>
      <c r="O269" s="71"/>
      <c r="P269" s="71"/>
      <c r="Q269" s="71"/>
      <c r="R269" s="71"/>
      <c r="S269" s="71"/>
      <c r="T269" s="71"/>
      <c r="U269" s="71"/>
      <c r="V269" s="71"/>
      <c r="W269" s="71"/>
      <c r="X269" s="71"/>
      <c r="Y269" s="71"/>
      <c r="Z269" s="71"/>
    </row>
    <row r="270" ht="15.75" customHeight="1">
      <c r="A270" s="62" t="s">
        <v>539</v>
      </c>
      <c r="B270" s="63" t="s">
        <v>540</v>
      </c>
      <c r="C270" s="64">
        <v>91996.0</v>
      </c>
      <c r="D270" s="65" t="s">
        <v>538</v>
      </c>
      <c r="E270" s="67" t="s">
        <v>39</v>
      </c>
      <c r="F270" s="125">
        <v>6.0</v>
      </c>
      <c r="G270" s="68">
        <v>18.6</v>
      </c>
      <c r="H270" s="68">
        <v>12.29</v>
      </c>
      <c r="I270" s="69">
        <f t="shared" si="102"/>
        <v>30.89</v>
      </c>
      <c r="J270" s="69">
        <f t="shared" si="103"/>
        <v>111.6</v>
      </c>
      <c r="K270" s="69">
        <f t="shared" si="104"/>
        <v>73.74</v>
      </c>
      <c r="L270" s="69">
        <f t="shared" si="105"/>
        <v>185.34</v>
      </c>
      <c r="M270" s="70">
        <f t="shared" si="106"/>
        <v>233.57</v>
      </c>
      <c r="N270" s="71"/>
      <c r="O270" s="71"/>
      <c r="P270" s="71"/>
      <c r="Q270" s="71"/>
      <c r="R270" s="71"/>
      <c r="S270" s="71"/>
      <c r="T270" s="71"/>
      <c r="U270" s="71"/>
      <c r="V270" s="71"/>
      <c r="W270" s="71"/>
      <c r="X270" s="71"/>
      <c r="Y270" s="71"/>
      <c r="Z270" s="71"/>
    </row>
    <row r="271" ht="15.75" customHeight="1">
      <c r="A271" s="62" t="s">
        <v>541</v>
      </c>
      <c r="B271" s="63" t="s">
        <v>542</v>
      </c>
      <c r="C271" s="64">
        <v>100556.0</v>
      </c>
      <c r="D271" s="65" t="s">
        <v>543</v>
      </c>
      <c r="E271" s="67" t="s">
        <v>17</v>
      </c>
      <c r="F271" s="125">
        <v>2.0</v>
      </c>
      <c r="G271" s="68">
        <v>41.28</v>
      </c>
      <c r="H271" s="68">
        <v>11.14</v>
      </c>
      <c r="I271" s="69">
        <f t="shared" si="102"/>
        <v>52.42</v>
      </c>
      <c r="J271" s="69">
        <f t="shared" si="103"/>
        <v>82.56</v>
      </c>
      <c r="K271" s="69">
        <f t="shared" si="104"/>
        <v>22.28</v>
      </c>
      <c r="L271" s="69">
        <f t="shared" si="105"/>
        <v>104.84</v>
      </c>
      <c r="M271" s="70">
        <f t="shared" si="106"/>
        <v>132.12</v>
      </c>
      <c r="N271" s="71"/>
      <c r="O271" s="71"/>
      <c r="P271" s="71"/>
      <c r="Q271" s="71"/>
      <c r="R271" s="71"/>
      <c r="S271" s="71"/>
      <c r="T271" s="71"/>
      <c r="U271" s="71"/>
      <c r="V271" s="71"/>
      <c r="W271" s="71"/>
      <c r="X271" s="71"/>
      <c r="Y271" s="71"/>
      <c r="Z271" s="71"/>
    </row>
    <row r="272" ht="15.75" customHeight="1">
      <c r="A272" s="62" t="s">
        <v>544</v>
      </c>
      <c r="B272" s="101" t="s">
        <v>545</v>
      </c>
      <c r="C272" s="127">
        <v>91996.0</v>
      </c>
      <c r="D272" s="128" t="s">
        <v>538</v>
      </c>
      <c r="E272" s="129" t="s">
        <v>39</v>
      </c>
      <c r="F272" s="130">
        <v>4.0</v>
      </c>
      <c r="G272" s="68">
        <v>18.6</v>
      </c>
      <c r="H272" s="68">
        <v>12.29</v>
      </c>
      <c r="I272" s="86">
        <f t="shared" si="102"/>
        <v>30.89</v>
      </c>
      <c r="J272" s="86">
        <f t="shared" si="103"/>
        <v>74.4</v>
      </c>
      <c r="K272" s="86">
        <f t="shared" si="104"/>
        <v>49.16</v>
      </c>
      <c r="L272" s="86">
        <f t="shared" si="105"/>
        <v>123.56</v>
      </c>
      <c r="M272" s="70">
        <f t="shared" si="106"/>
        <v>155.71</v>
      </c>
      <c r="N272" s="71"/>
      <c r="O272" s="71"/>
      <c r="P272" s="71"/>
      <c r="Q272" s="71"/>
      <c r="R272" s="71"/>
      <c r="S272" s="71"/>
      <c r="T272" s="71"/>
      <c r="U272" s="71"/>
      <c r="V272" s="71"/>
      <c r="W272" s="71"/>
      <c r="X272" s="71"/>
      <c r="Y272" s="71"/>
      <c r="Z272" s="71"/>
    </row>
    <row r="273" ht="15.75" customHeight="1">
      <c r="A273" s="62" t="s">
        <v>546</v>
      </c>
      <c r="B273" s="63" t="s">
        <v>547</v>
      </c>
      <c r="C273" s="131">
        <v>91953.0</v>
      </c>
      <c r="D273" s="132" t="s">
        <v>548</v>
      </c>
      <c r="E273" s="129" t="s">
        <v>39</v>
      </c>
      <c r="F273" s="133">
        <v>1.0</v>
      </c>
      <c r="G273" s="68">
        <v>16.51</v>
      </c>
      <c r="H273" s="68">
        <v>9.62</v>
      </c>
      <c r="I273" s="86">
        <f t="shared" si="102"/>
        <v>26.13</v>
      </c>
      <c r="J273" s="86">
        <f t="shared" si="103"/>
        <v>16.51</v>
      </c>
      <c r="K273" s="86">
        <f t="shared" si="104"/>
        <v>9.62</v>
      </c>
      <c r="L273" s="86">
        <f t="shared" si="105"/>
        <v>26.13</v>
      </c>
      <c r="M273" s="70">
        <f t="shared" si="106"/>
        <v>32.93</v>
      </c>
      <c r="N273" s="71"/>
      <c r="O273" s="71"/>
      <c r="P273" s="71"/>
      <c r="Q273" s="71"/>
      <c r="R273" s="71"/>
      <c r="S273" s="71"/>
      <c r="T273" s="71"/>
      <c r="U273" s="71"/>
      <c r="V273" s="71"/>
      <c r="W273" s="71"/>
      <c r="X273" s="71"/>
      <c r="Y273" s="71"/>
      <c r="Z273" s="71"/>
    </row>
    <row r="274" ht="15.75" customHeight="1">
      <c r="A274" s="62" t="s">
        <v>549</v>
      </c>
      <c r="B274" s="63" t="s">
        <v>547</v>
      </c>
      <c r="C274" s="64">
        <v>91975.0</v>
      </c>
      <c r="D274" s="65" t="s">
        <v>550</v>
      </c>
      <c r="E274" s="67" t="s">
        <v>39</v>
      </c>
      <c r="F274" s="125">
        <v>1.0</v>
      </c>
      <c r="G274" s="68">
        <v>51.21</v>
      </c>
      <c r="H274" s="68">
        <v>26.18</v>
      </c>
      <c r="I274" s="69">
        <f t="shared" si="102"/>
        <v>77.39</v>
      </c>
      <c r="J274" s="69">
        <f t="shared" si="103"/>
        <v>51.21</v>
      </c>
      <c r="K274" s="69">
        <f t="shared" si="104"/>
        <v>26.18</v>
      </c>
      <c r="L274" s="69">
        <f t="shared" si="105"/>
        <v>77.39</v>
      </c>
      <c r="M274" s="70">
        <f t="shared" si="106"/>
        <v>97.53</v>
      </c>
      <c r="N274" s="71"/>
      <c r="O274" s="71"/>
      <c r="P274" s="71"/>
      <c r="Q274" s="71"/>
      <c r="R274" s="71"/>
      <c r="S274" s="71"/>
      <c r="T274" s="71"/>
      <c r="U274" s="71"/>
      <c r="V274" s="71"/>
      <c r="W274" s="71"/>
      <c r="X274" s="71"/>
      <c r="Y274" s="71"/>
      <c r="Z274" s="71"/>
    </row>
    <row r="275" ht="15.75" customHeight="1">
      <c r="A275" s="62" t="s">
        <v>551</v>
      </c>
      <c r="B275" s="63" t="s">
        <v>552</v>
      </c>
      <c r="C275" s="64">
        <v>95777.0</v>
      </c>
      <c r="D275" s="65" t="s">
        <v>553</v>
      </c>
      <c r="E275" s="67" t="s">
        <v>39</v>
      </c>
      <c r="F275" s="125">
        <v>24.0</v>
      </c>
      <c r="G275" s="68">
        <v>15.1</v>
      </c>
      <c r="H275" s="68">
        <v>11.07</v>
      </c>
      <c r="I275" s="69">
        <f t="shared" si="102"/>
        <v>26.17</v>
      </c>
      <c r="J275" s="69">
        <f t="shared" si="103"/>
        <v>362.4</v>
      </c>
      <c r="K275" s="69">
        <f t="shared" si="104"/>
        <v>265.68</v>
      </c>
      <c r="L275" s="69">
        <f t="shared" si="105"/>
        <v>628.08</v>
      </c>
      <c r="M275" s="70">
        <f t="shared" si="106"/>
        <v>791.51</v>
      </c>
      <c r="N275" s="71"/>
      <c r="O275" s="71"/>
      <c r="P275" s="71"/>
      <c r="Q275" s="71"/>
      <c r="R275" s="71"/>
      <c r="S275" s="71"/>
      <c r="T275" s="71"/>
      <c r="U275" s="71"/>
      <c r="V275" s="71"/>
      <c r="W275" s="71"/>
      <c r="X275" s="71"/>
      <c r="Y275" s="71"/>
      <c r="Z275" s="71"/>
    </row>
    <row r="276" ht="15.75" customHeight="1">
      <c r="A276" s="62" t="s">
        <v>554</v>
      </c>
      <c r="B276" s="63" t="s">
        <v>555</v>
      </c>
      <c r="C276" s="64">
        <v>91870.0</v>
      </c>
      <c r="D276" s="65" t="s">
        <v>556</v>
      </c>
      <c r="E276" s="67" t="s">
        <v>47</v>
      </c>
      <c r="F276" s="125">
        <v>25.0</v>
      </c>
      <c r="G276" s="68">
        <v>5.12</v>
      </c>
      <c r="H276" s="68">
        <v>4.92</v>
      </c>
      <c r="I276" s="69">
        <f t="shared" si="102"/>
        <v>10.04</v>
      </c>
      <c r="J276" s="69">
        <f t="shared" si="103"/>
        <v>128</v>
      </c>
      <c r="K276" s="69">
        <f t="shared" si="104"/>
        <v>123</v>
      </c>
      <c r="L276" s="69">
        <f t="shared" si="105"/>
        <v>251</v>
      </c>
      <c r="M276" s="70">
        <f t="shared" si="106"/>
        <v>316.31</v>
      </c>
      <c r="N276" s="71"/>
      <c r="O276" s="71"/>
      <c r="P276" s="71"/>
      <c r="Q276" s="71"/>
      <c r="R276" s="71"/>
      <c r="S276" s="71"/>
      <c r="T276" s="71"/>
      <c r="U276" s="71"/>
      <c r="V276" s="71"/>
      <c r="W276" s="71"/>
      <c r="X276" s="71"/>
      <c r="Y276" s="71"/>
      <c r="Z276" s="71"/>
    </row>
    <row r="277" ht="15.75" customHeight="1">
      <c r="A277" s="62" t="s">
        <v>557</v>
      </c>
      <c r="B277" s="63" t="s">
        <v>555</v>
      </c>
      <c r="C277" s="64">
        <v>91871.0</v>
      </c>
      <c r="D277" s="65" t="s">
        <v>558</v>
      </c>
      <c r="E277" s="67" t="s">
        <v>47</v>
      </c>
      <c r="F277" s="125">
        <v>20.0</v>
      </c>
      <c r="G277" s="68">
        <v>6.19</v>
      </c>
      <c r="H277" s="68">
        <v>5.48</v>
      </c>
      <c r="I277" s="69">
        <f t="shared" si="102"/>
        <v>11.67</v>
      </c>
      <c r="J277" s="69">
        <f t="shared" si="103"/>
        <v>123.8</v>
      </c>
      <c r="K277" s="69">
        <f t="shared" si="104"/>
        <v>109.6</v>
      </c>
      <c r="L277" s="69">
        <f t="shared" si="105"/>
        <v>233.4</v>
      </c>
      <c r="M277" s="70">
        <f t="shared" si="106"/>
        <v>294.13</v>
      </c>
      <c r="N277" s="71"/>
      <c r="O277" s="71"/>
      <c r="P277" s="71"/>
      <c r="Q277" s="71"/>
      <c r="R277" s="71"/>
      <c r="S277" s="71"/>
      <c r="T277" s="71"/>
      <c r="U277" s="71"/>
      <c r="V277" s="71"/>
      <c r="W277" s="71"/>
      <c r="X277" s="71"/>
      <c r="Y277" s="71"/>
      <c r="Z277" s="71"/>
    </row>
    <row r="278" ht="15.75" customHeight="1">
      <c r="A278" s="62" t="s">
        <v>559</v>
      </c>
      <c r="B278" s="63" t="s">
        <v>560</v>
      </c>
      <c r="C278" s="64">
        <v>91902.0</v>
      </c>
      <c r="D278" s="65" t="s">
        <v>561</v>
      </c>
      <c r="E278" s="67" t="s">
        <v>17</v>
      </c>
      <c r="F278" s="125">
        <v>2.0</v>
      </c>
      <c r="G278" s="68">
        <v>5.28</v>
      </c>
      <c r="H278" s="68">
        <v>6.52</v>
      </c>
      <c r="I278" s="69">
        <f t="shared" si="102"/>
        <v>11.8</v>
      </c>
      <c r="J278" s="69">
        <f t="shared" si="103"/>
        <v>10.56</v>
      </c>
      <c r="K278" s="69">
        <f t="shared" si="104"/>
        <v>13.04</v>
      </c>
      <c r="L278" s="69">
        <f t="shared" si="105"/>
        <v>23.6</v>
      </c>
      <c r="M278" s="70">
        <f t="shared" si="106"/>
        <v>29.74</v>
      </c>
      <c r="N278" s="71"/>
      <c r="O278" s="71"/>
      <c r="P278" s="71"/>
      <c r="Q278" s="71"/>
      <c r="R278" s="71"/>
      <c r="S278" s="71"/>
      <c r="T278" s="71"/>
      <c r="U278" s="71"/>
      <c r="V278" s="71"/>
      <c r="W278" s="71"/>
      <c r="X278" s="71"/>
      <c r="Y278" s="71"/>
      <c r="Z278" s="71"/>
    </row>
    <row r="279" ht="15.75" customHeight="1">
      <c r="A279" s="62" t="s">
        <v>562</v>
      </c>
      <c r="B279" s="63" t="s">
        <v>563</v>
      </c>
      <c r="C279" s="64">
        <v>91831.0</v>
      </c>
      <c r="D279" s="65" t="s">
        <v>564</v>
      </c>
      <c r="E279" s="67" t="s">
        <v>47</v>
      </c>
      <c r="F279" s="125">
        <v>70.0</v>
      </c>
      <c r="G279" s="68">
        <v>4.21</v>
      </c>
      <c r="H279" s="68">
        <v>3.21</v>
      </c>
      <c r="I279" s="69">
        <f t="shared" si="102"/>
        <v>7.42</v>
      </c>
      <c r="J279" s="69">
        <f t="shared" si="103"/>
        <v>294.7</v>
      </c>
      <c r="K279" s="69">
        <f t="shared" si="104"/>
        <v>224.7</v>
      </c>
      <c r="L279" s="69">
        <f t="shared" si="105"/>
        <v>519.4</v>
      </c>
      <c r="M279" s="70">
        <f t="shared" si="106"/>
        <v>654.55</v>
      </c>
      <c r="N279" s="71"/>
      <c r="O279" s="71"/>
      <c r="P279" s="71"/>
      <c r="Q279" s="71"/>
      <c r="R279" s="71"/>
      <c r="S279" s="71"/>
      <c r="T279" s="71"/>
      <c r="U279" s="71"/>
      <c r="V279" s="71"/>
      <c r="W279" s="71"/>
      <c r="X279" s="71"/>
      <c r="Y279" s="71"/>
      <c r="Z279" s="71"/>
    </row>
    <row r="280" ht="15.75" customHeight="1">
      <c r="A280" s="62" t="s">
        <v>565</v>
      </c>
      <c r="B280" s="63" t="s">
        <v>563</v>
      </c>
      <c r="C280" s="64">
        <v>91834.0</v>
      </c>
      <c r="D280" s="65" t="s">
        <v>566</v>
      </c>
      <c r="E280" s="67" t="s">
        <v>47</v>
      </c>
      <c r="F280" s="125">
        <v>50.0</v>
      </c>
      <c r="G280" s="68">
        <v>4.54</v>
      </c>
      <c r="H280" s="68">
        <v>3.7</v>
      </c>
      <c r="I280" s="69">
        <f t="shared" si="102"/>
        <v>8.24</v>
      </c>
      <c r="J280" s="69">
        <f t="shared" si="103"/>
        <v>227</v>
      </c>
      <c r="K280" s="69">
        <f t="shared" si="104"/>
        <v>185</v>
      </c>
      <c r="L280" s="69">
        <f t="shared" si="105"/>
        <v>412</v>
      </c>
      <c r="M280" s="70">
        <f t="shared" si="106"/>
        <v>519.2</v>
      </c>
      <c r="N280" s="71"/>
      <c r="O280" s="71"/>
      <c r="P280" s="71"/>
      <c r="Q280" s="71"/>
      <c r="R280" s="71"/>
      <c r="S280" s="71"/>
      <c r="T280" s="71"/>
      <c r="U280" s="71"/>
      <c r="V280" s="71"/>
      <c r="W280" s="71"/>
      <c r="X280" s="71"/>
      <c r="Y280" s="71"/>
      <c r="Z280" s="71"/>
    </row>
    <row r="281" ht="15.75" customHeight="1">
      <c r="A281" s="62" t="s">
        <v>567</v>
      </c>
      <c r="B281" s="63" t="s">
        <v>563</v>
      </c>
      <c r="C281" s="64">
        <v>91836.0</v>
      </c>
      <c r="D281" s="65" t="s">
        <v>568</v>
      </c>
      <c r="E281" s="67" t="s">
        <v>47</v>
      </c>
      <c r="F281" s="125">
        <v>5.0</v>
      </c>
      <c r="G281" s="68">
        <v>6.48</v>
      </c>
      <c r="H281" s="68">
        <v>4.35</v>
      </c>
      <c r="I281" s="69">
        <f t="shared" si="102"/>
        <v>10.83</v>
      </c>
      <c r="J281" s="69">
        <f t="shared" si="103"/>
        <v>32.4</v>
      </c>
      <c r="K281" s="69">
        <f t="shared" si="104"/>
        <v>21.75</v>
      </c>
      <c r="L281" s="69">
        <f t="shared" si="105"/>
        <v>54.15</v>
      </c>
      <c r="M281" s="70">
        <f t="shared" si="106"/>
        <v>68.24</v>
      </c>
      <c r="N281" s="71"/>
      <c r="O281" s="71"/>
      <c r="P281" s="71"/>
      <c r="Q281" s="71"/>
      <c r="R281" s="71"/>
      <c r="S281" s="71"/>
      <c r="T281" s="71"/>
      <c r="U281" s="71"/>
      <c r="V281" s="71"/>
      <c r="W281" s="71"/>
      <c r="X281" s="71"/>
      <c r="Y281" s="71"/>
      <c r="Z281" s="71"/>
    </row>
    <row r="282" ht="15.75" customHeight="1">
      <c r="A282" s="62" t="s">
        <v>569</v>
      </c>
      <c r="B282" s="63" t="s">
        <v>570</v>
      </c>
      <c r="C282" s="64">
        <v>91925.0</v>
      </c>
      <c r="D282" s="65" t="s">
        <v>571</v>
      </c>
      <c r="E282" s="67" t="s">
        <v>47</v>
      </c>
      <c r="F282" s="125">
        <v>160.0</v>
      </c>
      <c r="G282" s="68">
        <v>3.15</v>
      </c>
      <c r="H282" s="68">
        <v>0.76</v>
      </c>
      <c r="I282" s="69">
        <f t="shared" si="102"/>
        <v>3.91</v>
      </c>
      <c r="J282" s="69">
        <f t="shared" si="103"/>
        <v>504</v>
      </c>
      <c r="K282" s="69">
        <f t="shared" si="104"/>
        <v>121.6</v>
      </c>
      <c r="L282" s="69">
        <f t="shared" si="105"/>
        <v>625.6</v>
      </c>
      <c r="M282" s="70">
        <f t="shared" si="106"/>
        <v>788.38</v>
      </c>
      <c r="N282" s="71"/>
      <c r="O282" s="71"/>
      <c r="P282" s="71"/>
      <c r="Q282" s="71"/>
      <c r="R282" s="71"/>
      <c r="S282" s="71"/>
      <c r="T282" s="71"/>
      <c r="U282" s="71"/>
      <c r="V282" s="71"/>
      <c r="W282" s="71"/>
      <c r="X282" s="71"/>
      <c r="Y282" s="71"/>
      <c r="Z282" s="71"/>
    </row>
    <row r="283" ht="15.75" customHeight="1">
      <c r="A283" s="62" t="s">
        <v>572</v>
      </c>
      <c r="B283" s="63" t="s">
        <v>573</v>
      </c>
      <c r="C283" s="64">
        <v>91927.0</v>
      </c>
      <c r="D283" s="65" t="s">
        <v>574</v>
      </c>
      <c r="E283" s="67" t="s">
        <v>47</v>
      </c>
      <c r="F283" s="125">
        <v>450.0</v>
      </c>
      <c r="G283" s="68">
        <v>4.33</v>
      </c>
      <c r="H283" s="68">
        <v>0.96</v>
      </c>
      <c r="I283" s="69">
        <f t="shared" si="102"/>
        <v>5.29</v>
      </c>
      <c r="J283" s="69">
        <f t="shared" si="103"/>
        <v>1948.5</v>
      </c>
      <c r="K283" s="69">
        <f t="shared" si="104"/>
        <v>432</v>
      </c>
      <c r="L283" s="69">
        <f t="shared" si="105"/>
        <v>2380.5</v>
      </c>
      <c r="M283" s="70">
        <f t="shared" si="106"/>
        <v>2999.91</v>
      </c>
      <c r="N283" s="71"/>
      <c r="O283" s="71"/>
      <c r="P283" s="71"/>
      <c r="Q283" s="71"/>
      <c r="R283" s="71"/>
      <c r="S283" s="71"/>
      <c r="T283" s="71"/>
      <c r="U283" s="71"/>
      <c r="V283" s="71"/>
      <c r="W283" s="71"/>
      <c r="X283" s="71"/>
      <c r="Y283" s="71"/>
      <c r="Z283" s="71"/>
    </row>
    <row r="284" ht="15.75" customHeight="1">
      <c r="A284" s="62" t="s">
        <v>575</v>
      </c>
      <c r="B284" s="63" t="s">
        <v>576</v>
      </c>
      <c r="C284" s="64">
        <v>91929.0</v>
      </c>
      <c r="D284" s="65" t="s">
        <v>577</v>
      </c>
      <c r="E284" s="67" t="s">
        <v>47</v>
      </c>
      <c r="F284" s="125">
        <v>150.0</v>
      </c>
      <c r="G284" s="68">
        <v>6.16</v>
      </c>
      <c r="H284" s="68">
        <v>1.27</v>
      </c>
      <c r="I284" s="69">
        <f t="shared" si="102"/>
        <v>7.43</v>
      </c>
      <c r="J284" s="69">
        <f t="shared" si="103"/>
        <v>924</v>
      </c>
      <c r="K284" s="69">
        <f t="shared" si="104"/>
        <v>190.5</v>
      </c>
      <c r="L284" s="69">
        <f t="shared" si="105"/>
        <v>1114.5</v>
      </c>
      <c r="M284" s="70">
        <f t="shared" si="106"/>
        <v>1404.49</v>
      </c>
      <c r="N284" s="71"/>
      <c r="O284" s="71"/>
      <c r="P284" s="71"/>
      <c r="Q284" s="71"/>
      <c r="R284" s="71"/>
      <c r="S284" s="71"/>
      <c r="T284" s="71"/>
      <c r="U284" s="71"/>
      <c r="V284" s="71"/>
      <c r="W284" s="71"/>
      <c r="X284" s="71"/>
      <c r="Y284" s="71"/>
      <c r="Z284" s="71"/>
    </row>
    <row r="285" ht="15.75" customHeight="1">
      <c r="A285" s="62" t="s">
        <v>578</v>
      </c>
      <c r="B285" s="63" t="s">
        <v>579</v>
      </c>
      <c r="C285" s="64">
        <v>92979.0</v>
      </c>
      <c r="D285" s="65" t="s">
        <v>580</v>
      </c>
      <c r="E285" s="67" t="s">
        <v>47</v>
      </c>
      <c r="F285" s="125">
        <v>15.0</v>
      </c>
      <c r="G285" s="68">
        <v>9.96</v>
      </c>
      <c r="H285" s="68">
        <v>0.27</v>
      </c>
      <c r="I285" s="69">
        <f t="shared" si="102"/>
        <v>10.23</v>
      </c>
      <c r="J285" s="69">
        <f t="shared" si="103"/>
        <v>149.4</v>
      </c>
      <c r="K285" s="69">
        <f t="shared" si="104"/>
        <v>4.05</v>
      </c>
      <c r="L285" s="69">
        <f t="shared" si="105"/>
        <v>153.45</v>
      </c>
      <c r="M285" s="70">
        <f t="shared" si="106"/>
        <v>193.38</v>
      </c>
      <c r="N285" s="71"/>
      <c r="O285" s="71"/>
      <c r="P285" s="71"/>
      <c r="Q285" s="71"/>
      <c r="R285" s="71"/>
      <c r="S285" s="71"/>
      <c r="T285" s="71"/>
      <c r="U285" s="71"/>
      <c r="V285" s="71"/>
      <c r="W285" s="71"/>
      <c r="X285" s="71"/>
      <c r="Y285" s="71"/>
      <c r="Z285" s="71"/>
    </row>
    <row r="286" ht="15.75" customHeight="1">
      <c r="A286" s="62" t="s">
        <v>581</v>
      </c>
      <c r="B286" s="63" t="s">
        <v>582</v>
      </c>
      <c r="C286" s="64">
        <v>93653.0</v>
      </c>
      <c r="D286" s="65" t="s">
        <v>583</v>
      </c>
      <c r="E286" s="67" t="s">
        <v>39</v>
      </c>
      <c r="F286" s="125">
        <v>4.0</v>
      </c>
      <c r="G286" s="68">
        <v>10.01</v>
      </c>
      <c r="H286" s="68">
        <v>1.11</v>
      </c>
      <c r="I286" s="69">
        <f t="shared" si="102"/>
        <v>11.12</v>
      </c>
      <c r="J286" s="69">
        <f t="shared" si="103"/>
        <v>40.04</v>
      </c>
      <c r="K286" s="69">
        <f t="shared" si="104"/>
        <v>4.44</v>
      </c>
      <c r="L286" s="69">
        <f t="shared" si="105"/>
        <v>44.48</v>
      </c>
      <c r="M286" s="70">
        <f t="shared" si="106"/>
        <v>56.05</v>
      </c>
      <c r="N286" s="71"/>
      <c r="O286" s="71"/>
      <c r="P286" s="71"/>
      <c r="Q286" s="71"/>
      <c r="R286" s="71"/>
      <c r="S286" s="71"/>
      <c r="T286" s="71"/>
      <c r="U286" s="71"/>
      <c r="V286" s="71"/>
      <c r="W286" s="71"/>
      <c r="X286" s="71"/>
      <c r="Y286" s="71"/>
      <c r="Z286" s="71"/>
    </row>
    <row r="287" ht="15.75" customHeight="1">
      <c r="A287" s="62" t="s">
        <v>584</v>
      </c>
      <c r="B287" s="63" t="s">
        <v>585</v>
      </c>
      <c r="C287" s="64">
        <v>93660.0</v>
      </c>
      <c r="D287" s="65" t="s">
        <v>586</v>
      </c>
      <c r="E287" s="67" t="s">
        <v>39</v>
      </c>
      <c r="F287" s="125">
        <v>3.0</v>
      </c>
      <c r="G287" s="68">
        <v>52.48</v>
      </c>
      <c r="H287" s="68">
        <v>2.25</v>
      </c>
      <c r="I287" s="69">
        <f t="shared" si="102"/>
        <v>54.73</v>
      </c>
      <c r="J287" s="69">
        <f t="shared" si="103"/>
        <v>157.44</v>
      </c>
      <c r="K287" s="69">
        <f t="shared" si="104"/>
        <v>6.75</v>
      </c>
      <c r="L287" s="69">
        <f t="shared" si="105"/>
        <v>164.19</v>
      </c>
      <c r="M287" s="70">
        <f t="shared" si="106"/>
        <v>206.91</v>
      </c>
      <c r="N287" s="71"/>
      <c r="O287" s="71"/>
      <c r="P287" s="71"/>
      <c r="Q287" s="71"/>
      <c r="R287" s="71"/>
      <c r="S287" s="71"/>
      <c r="T287" s="71"/>
      <c r="U287" s="71"/>
      <c r="V287" s="71"/>
      <c r="W287" s="71"/>
      <c r="X287" s="71"/>
      <c r="Y287" s="71"/>
      <c r="Z287" s="71"/>
    </row>
    <row r="288" ht="15.75" customHeight="1">
      <c r="A288" s="62" t="s">
        <v>587</v>
      </c>
      <c r="B288" s="63" t="s">
        <v>588</v>
      </c>
      <c r="C288" s="64">
        <v>93661.0</v>
      </c>
      <c r="D288" s="65" t="s">
        <v>589</v>
      </c>
      <c r="E288" s="67" t="s">
        <v>39</v>
      </c>
      <c r="F288" s="125">
        <v>2.0</v>
      </c>
      <c r="G288" s="68">
        <v>52.77</v>
      </c>
      <c r="H288" s="68">
        <v>3.05</v>
      </c>
      <c r="I288" s="69">
        <f t="shared" si="102"/>
        <v>55.82</v>
      </c>
      <c r="J288" s="69">
        <f t="shared" si="103"/>
        <v>105.54</v>
      </c>
      <c r="K288" s="69">
        <f t="shared" si="104"/>
        <v>6.1</v>
      </c>
      <c r="L288" s="69">
        <f t="shared" si="105"/>
        <v>111.64</v>
      </c>
      <c r="M288" s="70">
        <f t="shared" si="106"/>
        <v>140.69</v>
      </c>
      <c r="N288" s="71"/>
      <c r="O288" s="71"/>
      <c r="P288" s="71"/>
      <c r="Q288" s="71"/>
      <c r="R288" s="71"/>
      <c r="S288" s="71"/>
      <c r="T288" s="71"/>
      <c r="U288" s="71"/>
      <c r="V288" s="71"/>
      <c r="W288" s="71"/>
      <c r="X288" s="71"/>
      <c r="Y288" s="71"/>
      <c r="Z288" s="71"/>
    </row>
    <row r="289" ht="15.75" customHeight="1">
      <c r="A289" s="62" t="s">
        <v>590</v>
      </c>
      <c r="B289" s="63" t="s">
        <v>591</v>
      </c>
      <c r="C289" s="64">
        <v>93662.0</v>
      </c>
      <c r="D289" s="65" t="s">
        <v>592</v>
      </c>
      <c r="E289" s="67" t="s">
        <v>39</v>
      </c>
      <c r="F289" s="125">
        <v>1.0</v>
      </c>
      <c r="G289" s="68">
        <v>53.73</v>
      </c>
      <c r="H289" s="68">
        <v>4.25</v>
      </c>
      <c r="I289" s="69">
        <f t="shared" si="102"/>
        <v>57.98</v>
      </c>
      <c r="J289" s="69">
        <f t="shared" si="103"/>
        <v>53.73</v>
      </c>
      <c r="K289" s="69">
        <f t="shared" si="104"/>
        <v>4.25</v>
      </c>
      <c r="L289" s="69">
        <f t="shared" si="105"/>
        <v>57.98</v>
      </c>
      <c r="M289" s="70">
        <f t="shared" si="106"/>
        <v>73.07</v>
      </c>
      <c r="N289" s="71"/>
      <c r="O289" s="71"/>
      <c r="P289" s="71"/>
      <c r="Q289" s="71"/>
      <c r="R289" s="71"/>
      <c r="S289" s="71"/>
      <c r="T289" s="71"/>
      <c r="U289" s="71"/>
      <c r="V289" s="71"/>
      <c r="W289" s="71"/>
      <c r="X289" s="71"/>
      <c r="Y289" s="71"/>
      <c r="Z289" s="71"/>
    </row>
    <row r="290" ht="15.75" customHeight="1">
      <c r="A290" s="62" t="s">
        <v>593</v>
      </c>
      <c r="B290" s="63" t="s">
        <v>594</v>
      </c>
      <c r="C290" s="64">
        <v>91936.0</v>
      </c>
      <c r="D290" s="65" t="s">
        <v>595</v>
      </c>
      <c r="E290" s="67" t="s">
        <v>39</v>
      </c>
      <c r="F290" s="125">
        <v>6.0</v>
      </c>
      <c r="G290" s="68">
        <v>8.24</v>
      </c>
      <c r="H290" s="68">
        <v>4.62</v>
      </c>
      <c r="I290" s="69">
        <f t="shared" si="102"/>
        <v>12.86</v>
      </c>
      <c r="J290" s="69">
        <f t="shared" si="103"/>
        <v>49.44</v>
      </c>
      <c r="K290" s="69">
        <f t="shared" si="104"/>
        <v>27.72</v>
      </c>
      <c r="L290" s="69">
        <f t="shared" si="105"/>
        <v>77.16</v>
      </c>
      <c r="M290" s="70">
        <f t="shared" si="106"/>
        <v>97.24</v>
      </c>
      <c r="N290" s="71"/>
      <c r="O290" s="71"/>
      <c r="P290" s="71"/>
      <c r="Q290" s="71"/>
      <c r="R290" s="71"/>
      <c r="S290" s="71"/>
      <c r="T290" s="71"/>
      <c r="U290" s="71"/>
      <c r="V290" s="71"/>
      <c r="W290" s="71"/>
      <c r="X290" s="71"/>
      <c r="Y290" s="71"/>
      <c r="Z290" s="71"/>
    </row>
    <row r="291" ht="15.75" customHeight="1">
      <c r="A291" s="62" t="s">
        <v>596</v>
      </c>
      <c r="B291" s="63" t="s">
        <v>594</v>
      </c>
      <c r="C291" s="64">
        <v>92867.0</v>
      </c>
      <c r="D291" s="65" t="s">
        <v>597</v>
      </c>
      <c r="E291" s="67" t="s">
        <v>39</v>
      </c>
      <c r="F291" s="67">
        <v>1.0</v>
      </c>
      <c r="G291" s="68">
        <v>8.94</v>
      </c>
      <c r="H291" s="68">
        <v>16.87</v>
      </c>
      <c r="I291" s="69">
        <f t="shared" si="102"/>
        <v>25.81</v>
      </c>
      <c r="J291" s="69">
        <f t="shared" si="103"/>
        <v>8.94</v>
      </c>
      <c r="K291" s="69">
        <f t="shared" si="104"/>
        <v>16.87</v>
      </c>
      <c r="L291" s="69">
        <f t="shared" si="105"/>
        <v>25.81</v>
      </c>
      <c r="M291" s="70">
        <f t="shared" si="106"/>
        <v>32.53</v>
      </c>
      <c r="N291" s="71"/>
      <c r="O291" s="71"/>
      <c r="P291" s="71"/>
      <c r="Q291" s="71"/>
      <c r="R291" s="71"/>
      <c r="S291" s="71"/>
      <c r="T291" s="71"/>
      <c r="U291" s="71"/>
      <c r="V291" s="71"/>
      <c r="W291" s="71"/>
      <c r="X291" s="71"/>
      <c r="Y291" s="71"/>
      <c r="Z291" s="71"/>
    </row>
    <row r="292" ht="15.75" customHeight="1">
      <c r="A292" s="62" t="s">
        <v>598</v>
      </c>
      <c r="B292" s="63" t="s">
        <v>599</v>
      </c>
      <c r="C292" s="64" t="s">
        <v>600</v>
      </c>
      <c r="D292" s="65" t="s">
        <v>601</v>
      </c>
      <c r="E292" s="67" t="s">
        <v>445</v>
      </c>
      <c r="F292" s="67">
        <v>8.0</v>
      </c>
      <c r="G292" s="69">
        <v>246.59099999999998</v>
      </c>
      <c r="H292" s="69">
        <v>13.668</v>
      </c>
      <c r="I292" s="69">
        <f t="shared" si="102"/>
        <v>260.259</v>
      </c>
      <c r="J292" s="69">
        <f t="shared" si="103"/>
        <v>1972.728</v>
      </c>
      <c r="K292" s="69">
        <f t="shared" si="104"/>
        <v>109.344</v>
      </c>
      <c r="L292" s="69">
        <f t="shared" si="105"/>
        <v>2082.072</v>
      </c>
      <c r="M292" s="70">
        <f t="shared" si="106"/>
        <v>2623.83</v>
      </c>
      <c r="N292" s="71"/>
      <c r="O292" s="71"/>
      <c r="P292" s="71"/>
      <c r="Q292" s="71"/>
      <c r="R292" s="71"/>
      <c r="S292" s="71"/>
      <c r="T292" s="71"/>
      <c r="U292" s="71"/>
      <c r="V292" s="71"/>
      <c r="W292" s="71"/>
      <c r="X292" s="71"/>
      <c r="Y292" s="71"/>
      <c r="Z292" s="71"/>
    </row>
    <row r="293" ht="15.75" customHeight="1">
      <c r="A293" s="62" t="s">
        <v>602</v>
      </c>
      <c r="B293" s="63" t="s">
        <v>603</v>
      </c>
      <c r="C293" s="64">
        <v>101878.0</v>
      </c>
      <c r="D293" s="65" t="s">
        <v>604</v>
      </c>
      <c r="E293" s="67" t="s">
        <v>17</v>
      </c>
      <c r="F293" s="67">
        <v>1.0</v>
      </c>
      <c r="G293" s="68">
        <v>786.37</v>
      </c>
      <c r="H293" s="68">
        <v>49.1</v>
      </c>
      <c r="I293" s="69">
        <f t="shared" si="102"/>
        <v>835.47</v>
      </c>
      <c r="J293" s="69">
        <f t="shared" si="103"/>
        <v>786.37</v>
      </c>
      <c r="K293" s="69">
        <f t="shared" si="104"/>
        <v>49.1</v>
      </c>
      <c r="L293" s="69">
        <f t="shared" si="105"/>
        <v>835.47</v>
      </c>
      <c r="M293" s="70">
        <f t="shared" si="106"/>
        <v>1052.86</v>
      </c>
      <c r="N293" s="71"/>
      <c r="O293" s="71"/>
      <c r="P293" s="71"/>
      <c r="Q293" s="71"/>
      <c r="R293" s="71"/>
      <c r="S293" s="71"/>
      <c r="T293" s="71"/>
      <c r="U293" s="71"/>
      <c r="V293" s="71"/>
      <c r="W293" s="71"/>
      <c r="X293" s="71"/>
      <c r="Y293" s="71"/>
      <c r="Z293" s="71"/>
    </row>
    <row r="294" ht="15.75" customHeight="1">
      <c r="A294" s="113"/>
      <c r="B294" s="114"/>
      <c r="C294" s="115"/>
      <c r="D294" s="116"/>
      <c r="E294" s="117"/>
      <c r="F294" s="118"/>
      <c r="G294" s="119"/>
      <c r="H294" s="119"/>
      <c r="I294" s="120"/>
      <c r="J294" s="120"/>
      <c r="K294" s="120"/>
      <c r="L294" s="120"/>
      <c r="M294" s="121"/>
      <c r="N294" s="56"/>
      <c r="O294" s="56"/>
      <c r="P294" s="56"/>
      <c r="Q294" s="56"/>
      <c r="R294" s="56"/>
      <c r="S294" s="56"/>
      <c r="T294" s="56"/>
      <c r="U294" s="56"/>
      <c r="V294" s="56"/>
      <c r="W294" s="56"/>
      <c r="X294" s="56"/>
      <c r="Y294" s="56"/>
      <c r="Z294" s="56"/>
    </row>
    <row r="295" ht="15.75" customHeight="1">
      <c r="A295" s="134" t="s">
        <v>605</v>
      </c>
      <c r="B295" s="50"/>
      <c r="C295" s="17"/>
      <c r="D295" s="135" t="s">
        <v>606</v>
      </c>
      <c r="E295" s="50"/>
      <c r="F295" s="50"/>
      <c r="G295" s="50"/>
      <c r="H295" s="50"/>
      <c r="I295" s="17"/>
      <c r="J295" s="136">
        <f t="shared" ref="J295:M295" si="107">SUM(J296:J303)</f>
        <v>262</v>
      </c>
      <c r="K295" s="136">
        <f t="shared" si="107"/>
        <v>118.33</v>
      </c>
      <c r="L295" s="136">
        <f t="shared" si="107"/>
        <v>380.33</v>
      </c>
      <c r="M295" s="136">
        <f t="shared" si="107"/>
        <v>479.31</v>
      </c>
      <c r="N295" s="126">
        <f>M295</f>
        <v>479.31</v>
      </c>
      <c r="O295" s="56"/>
      <c r="P295" s="56"/>
      <c r="Q295" s="56"/>
      <c r="R295" s="56"/>
      <c r="S295" s="56"/>
      <c r="T295" s="56"/>
      <c r="U295" s="56"/>
      <c r="V295" s="56"/>
      <c r="W295" s="56"/>
      <c r="X295" s="56"/>
      <c r="Y295" s="56"/>
      <c r="Z295" s="56"/>
    </row>
    <row r="296" ht="15.75" customHeight="1">
      <c r="A296" s="137" t="s">
        <v>607</v>
      </c>
      <c r="B296" s="138" t="s">
        <v>608</v>
      </c>
      <c r="C296" s="64">
        <v>89395.0</v>
      </c>
      <c r="D296" s="65" t="s">
        <v>475</v>
      </c>
      <c r="E296" s="67" t="s">
        <v>39</v>
      </c>
      <c r="F296" s="125">
        <v>1.0</v>
      </c>
      <c r="G296" s="68">
        <v>5.12</v>
      </c>
      <c r="H296" s="68">
        <v>6.4</v>
      </c>
      <c r="I296" s="69">
        <f t="shared" ref="I296:I303" si="108">SUM(G296:H296)</f>
        <v>11.52</v>
      </c>
      <c r="J296" s="69">
        <f t="shared" ref="J296:J303" si="109">G296*F296</f>
        <v>5.12</v>
      </c>
      <c r="K296" s="69">
        <f t="shared" ref="K296:K303" si="110">H296*F296</f>
        <v>6.4</v>
      </c>
      <c r="L296" s="69">
        <f t="shared" ref="L296:L303" si="111">I296*F296</f>
        <v>11.52</v>
      </c>
      <c r="M296" s="70">
        <f t="shared" ref="M296:M303" si="112">ROUND(L296*(1+$M$4),2)</f>
        <v>14.52</v>
      </c>
      <c r="N296" s="71"/>
      <c r="O296" s="71"/>
      <c r="P296" s="71"/>
      <c r="Q296" s="71"/>
      <c r="R296" s="71"/>
      <c r="S296" s="71"/>
      <c r="T296" s="71"/>
      <c r="U296" s="71"/>
      <c r="V296" s="71"/>
      <c r="W296" s="71"/>
      <c r="X296" s="71"/>
      <c r="Y296" s="71"/>
      <c r="Z296" s="71"/>
    </row>
    <row r="297" ht="15.75" customHeight="1">
      <c r="A297" s="137" t="s">
        <v>609</v>
      </c>
      <c r="B297" s="138" t="s">
        <v>608</v>
      </c>
      <c r="C297" s="64">
        <v>89362.0</v>
      </c>
      <c r="D297" s="65" t="s">
        <v>467</v>
      </c>
      <c r="E297" s="67" t="s">
        <v>39</v>
      </c>
      <c r="F297" s="125">
        <v>4.0</v>
      </c>
      <c r="G297" s="68">
        <v>3.43</v>
      </c>
      <c r="H297" s="68">
        <v>4.82</v>
      </c>
      <c r="I297" s="69">
        <f t="shared" si="108"/>
        <v>8.25</v>
      </c>
      <c r="J297" s="69">
        <f t="shared" si="109"/>
        <v>13.72</v>
      </c>
      <c r="K297" s="69">
        <f t="shared" si="110"/>
        <v>19.28</v>
      </c>
      <c r="L297" s="69">
        <f t="shared" si="111"/>
        <v>33</v>
      </c>
      <c r="M297" s="70">
        <f t="shared" si="112"/>
        <v>41.59</v>
      </c>
      <c r="N297" s="71"/>
      <c r="O297" s="71"/>
      <c r="P297" s="71"/>
      <c r="Q297" s="71"/>
      <c r="R297" s="71"/>
      <c r="S297" s="71"/>
      <c r="T297" s="71"/>
      <c r="U297" s="71"/>
      <c r="V297" s="71"/>
      <c r="W297" s="71"/>
      <c r="X297" s="71"/>
      <c r="Y297" s="71"/>
      <c r="Z297" s="71"/>
    </row>
    <row r="298" ht="15.75" customHeight="1">
      <c r="A298" s="137" t="s">
        <v>610</v>
      </c>
      <c r="B298" s="138" t="s">
        <v>611</v>
      </c>
      <c r="C298" s="64">
        <v>89402.0</v>
      </c>
      <c r="D298" s="65" t="s">
        <v>462</v>
      </c>
      <c r="E298" s="67" t="s">
        <v>47</v>
      </c>
      <c r="F298" s="125">
        <v>15.0</v>
      </c>
      <c r="G298" s="68">
        <v>5.6</v>
      </c>
      <c r="H298" s="68">
        <v>3.59</v>
      </c>
      <c r="I298" s="69">
        <f t="shared" si="108"/>
        <v>9.19</v>
      </c>
      <c r="J298" s="69">
        <f t="shared" si="109"/>
        <v>84</v>
      </c>
      <c r="K298" s="69">
        <f t="shared" si="110"/>
        <v>53.85</v>
      </c>
      <c r="L298" s="69">
        <f t="shared" si="111"/>
        <v>137.85</v>
      </c>
      <c r="M298" s="70">
        <f t="shared" si="112"/>
        <v>173.72</v>
      </c>
      <c r="N298" s="71"/>
      <c r="O298" s="71"/>
      <c r="P298" s="71"/>
      <c r="Q298" s="71"/>
      <c r="R298" s="71"/>
      <c r="S298" s="71"/>
      <c r="T298" s="71"/>
      <c r="U298" s="71"/>
      <c r="V298" s="71"/>
      <c r="W298" s="71"/>
      <c r="X298" s="71"/>
      <c r="Y298" s="71"/>
      <c r="Z298" s="71"/>
    </row>
    <row r="299" ht="15.75" customHeight="1">
      <c r="A299" s="137" t="s">
        <v>612</v>
      </c>
      <c r="B299" s="63" t="s">
        <v>608</v>
      </c>
      <c r="C299" s="64">
        <v>89366.0</v>
      </c>
      <c r="D299" s="65" t="s">
        <v>469</v>
      </c>
      <c r="E299" s="67" t="s">
        <v>39</v>
      </c>
      <c r="F299" s="125">
        <v>2.0</v>
      </c>
      <c r="G299" s="68">
        <v>10.64</v>
      </c>
      <c r="H299" s="68">
        <v>4.79</v>
      </c>
      <c r="I299" s="69">
        <f t="shared" si="108"/>
        <v>15.43</v>
      </c>
      <c r="J299" s="69">
        <f t="shared" si="109"/>
        <v>21.28</v>
      </c>
      <c r="K299" s="69">
        <f t="shared" si="110"/>
        <v>9.58</v>
      </c>
      <c r="L299" s="69">
        <f t="shared" si="111"/>
        <v>30.86</v>
      </c>
      <c r="M299" s="70">
        <f t="shared" si="112"/>
        <v>38.89</v>
      </c>
      <c r="N299" s="71"/>
      <c r="O299" s="71"/>
      <c r="P299" s="71"/>
      <c r="Q299" s="71"/>
      <c r="R299" s="71"/>
      <c r="S299" s="71"/>
      <c r="T299" s="71"/>
      <c r="U299" s="71"/>
      <c r="V299" s="71"/>
      <c r="W299" s="71"/>
      <c r="X299" s="71"/>
      <c r="Y299" s="71"/>
      <c r="Z299" s="71"/>
    </row>
    <row r="300" ht="15.75" customHeight="1">
      <c r="A300" s="137" t="s">
        <v>613</v>
      </c>
      <c r="B300" s="63" t="s">
        <v>614</v>
      </c>
      <c r="C300" s="64">
        <v>89353.0</v>
      </c>
      <c r="D300" s="65" t="s">
        <v>615</v>
      </c>
      <c r="E300" s="67" t="s">
        <v>39</v>
      </c>
      <c r="F300" s="67">
        <v>2.0</v>
      </c>
      <c r="G300" s="68">
        <v>30.0</v>
      </c>
      <c r="H300" s="68">
        <v>6.37</v>
      </c>
      <c r="I300" s="69">
        <f t="shared" si="108"/>
        <v>36.37</v>
      </c>
      <c r="J300" s="69">
        <f t="shared" si="109"/>
        <v>60</v>
      </c>
      <c r="K300" s="69">
        <f t="shared" si="110"/>
        <v>12.74</v>
      </c>
      <c r="L300" s="69">
        <f t="shared" si="111"/>
        <v>72.74</v>
      </c>
      <c r="M300" s="70">
        <f t="shared" si="112"/>
        <v>91.67</v>
      </c>
      <c r="N300" s="71"/>
      <c r="O300" s="71"/>
      <c r="P300" s="71"/>
      <c r="Q300" s="71"/>
      <c r="R300" s="71"/>
      <c r="S300" s="71"/>
      <c r="T300" s="71"/>
      <c r="U300" s="71"/>
      <c r="V300" s="71"/>
      <c r="W300" s="71"/>
      <c r="X300" s="71"/>
      <c r="Y300" s="71"/>
      <c r="Z300" s="71"/>
    </row>
    <row r="301" ht="15.75" customHeight="1">
      <c r="A301" s="137" t="s">
        <v>616</v>
      </c>
      <c r="B301" s="63" t="s">
        <v>614</v>
      </c>
      <c r="C301" s="64">
        <v>94656.0</v>
      </c>
      <c r="D301" s="65" t="s">
        <v>617</v>
      </c>
      <c r="E301" s="67" t="s">
        <v>39</v>
      </c>
      <c r="F301" s="67">
        <v>2.0</v>
      </c>
      <c r="G301" s="68">
        <v>3.34</v>
      </c>
      <c r="H301" s="68">
        <v>2.56</v>
      </c>
      <c r="I301" s="69">
        <f t="shared" si="108"/>
        <v>5.9</v>
      </c>
      <c r="J301" s="69">
        <f t="shared" si="109"/>
        <v>6.68</v>
      </c>
      <c r="K301" s="69">
        <f t="shared" si="110"/>
        <v>5.12</v>
      </c>
      <c r="L301" s="69">
        <f t="shared" si="111"/>
        <v>11.8</v>
      </c>
      <c r="M301" s="70">
        <f t="shared" si="112"/>
        <v>14.87</v>
      </c>
      <c r="N301" s="71"/>
      <c r="O301" s="71"/>
      <c r="P301" s="71"/>
      <c r="Q301" s="71"/>
      <c r="R301" s="71"/>
      <c r="S301" s="71"/>
      <c r="T301" s="71"/>
      <c r="U301" s="71"/>
      <c r="V301" s="71"/>
      <c r="W301" s="71"/>
      <c r="X301" s="71"/>
      <c r="Y301" s="71"/>
      <c r="Z301" s="71"/>
    </row>
    <row r="302" ht="15.75" customHeight="1">
      <c r="A302" s="137" t="s">
        <v>618</v>
      </c>
      <c r="B302" s="63" t="s">
        <v>619</v>
      </c>
      <c r="C302" s="64">
        <v>86914.0</v>
      </c>
      <c r="D302" s="65" t="s">
        <v>620</v>
      </c>
      <c r="E302" s="67" t="s">
        <v>39</v>
      </c>
      <c r="F302" s="67">
        <v>2.0</v>
      </c>
      <c r="G302" s="68">
        <v>33.56</v>
      </c>
      <c r="H302" s="68">
        <v>3.46</v>
      </c>
      <c r="I302" s="69">
        <f t="shared" si="108"/>
        <v>37.02</v>
      </c>
      <c r="J302" s="69">
        <f t="shared" si="109"/>
        <v>67.12</v>
      </c>
      <c r="K302" s="69">
        <f t="shared" si="110"/>
        <v>6.92</v>
      </c>
      <c r="L302" s="69">
        <f t="shared" si="111"/>
        <v>74.04</v>
      </c>
      <c r="M302" s="70">
        <f t="shared" si="112"/>
        <v>93.31</v>
      </c>
      <c r="N302" s="71"/>
      <c r="O302" s="71"/>
      <c r="P302" s="71"/>
      <c r="Q302" s="71"/>
      <c r="R302" s="71"/>
      <c r="S302" s="71"/>
      <c r="T302" s="71"/>
      <c r="U302" s="71"/>
      <c r="V302" s="71"/>
      <c r="W302" s="71"/>
      <c r="X302" s="71"/>
      <c r="Y302" s="71"/>
      <c r="Z302" s="71"/>
    </row>
    <row r="303" ht="15.75" customHeight="1">
      <c r="A303" s="137" t="s">
        <v>621</v>
      </c>
      <c r="B303" s="63" t="s">
        <v>622</v>
      </c>
      <c r="C303" s="64">
        <v>91173.0</v>
      </c>
      <c r="D303" s="65" t="s">
        <v>623</v>
      </c>
      <c r="E303" s="67" t="s">
        <v>445</v>
      </c>
      <c r="F303" s="67">
        <v>6.0</v>
      </c>
      <c r="G303" s="68">
        <v>0.68</v>
      </c>
      <c r="H303" s="68">
        <v>0.74</v>
      </c>
      <c r="I303" s="69">
        <f t="shared" si="108"/>
        <v>1.42</v>
      </c>
      <c r="J303" s="69">
        <f t="shared" si="109"/>
        <v>4.08</v>
      </c>
      <c r="K303" s="69">
        <f t="shared" si="110"/>
        <v>4.44</v>
      </c>
      <c r="L303" s="69">
        <f t="shared" si="111"/>
        <v>8.52</v>
      </c>
      <c r="M303" s="70">
        <f t="shared" si="112"/>
        <v>10.74</v>
      </c>
      <c r="N303" s="71"/>
      <c r="O303" s="71"/>
      <c r="P303" s="71"/>
      <c r="Q303" s="71"/>
      <c r="R303" s="71"/>
      <c r="S303" s="71"/>
      <c r="T303" s="71"/>
      <c r="U303" s="71"/>
      <c r="V303" s="71"/>
      <c r="W303" s="71"/>
      <c r="X303" s="71"/>
      <c r="Y303" s="71"/>
      <c r="Z303" s="71"/>
    </row>
    <row r="304" ht="15.75" customHeight="1">
      <c r="A304" s="113"/>
      <c r="B304" s="114"/>
      <c r="C304" s="115"/>
      <c r="D304" s="116"/>
      <c r="E304" s="117"/>
      <c r="F304" s="118"/>
      <c r="G304" s="119"/>
      <c r="H304" s="119"/>
      <c r="I304" s="120"/>
      <c r="J304" s="120"/>
      <c r="K304" s="120"/>
      <c r="L304" s="120"/>
      <c r="M304" s="121"/>
      <c r="N304" s="56"/>
      <c r="O304" s="56"/>
      <c r="P304" s="56"/>
      <c r="Q304" s="56"/>
      <c r="R304" s="56"/>
      <c r="S304" s="56"/>
      <c r="T304" s="56"/>
      <c r="U304" s="56"/>
      <c r="V304" s="56"/>
      <c r="W304" s="56"/>
      <c r="X304" s="56"/>
      <c r="Y304" s="56"/>
      <c r="Z304" s="56"/>
    </row>
    <row r="305">
      <c r="A305" s="57" t="s">
        <v>624</v>
      </c>
      <c r="B305" s="50"/>
      <c r="C305" s="17"/>
      <c r="D305" s="58" t="s">
        <v>625</v>
      </c>
      <c r="E305" s="58"/>
      <c r="F305" s="58"/>
      <c r="G305" s="58"/>
      <c r="H305" s="58"/>
      <c r="I305" s="58"/>
      <c r="J305" s="59"/>
      <c r="K305" s="59"/>
      <c r="L305" s="59"/>
      <c r="M305" s="59"/>
      <c r="N305" s="60"/>
      <c r="O305" s="61"/>
      <c r="P305" s="61"/>
      <c r="Q305" s="61"/>
      <c r="R305" s="61"/>
      <c r="S305" s="61"/>
      <c r="T305" s="61"/>
      <c r="U305" s="61"/>
      <c r="V305" s="61"/>
      <c r="W305" s="61"/>
      <c r="X305" s="61"/>
      <c r="Y305" s="61"/>
      <c r="Z305" s="61"/>
    </row>
    <row r="306" ht="12.75" customHeight="1">
      <c r="A306" s="57" t="s">
        <v>626</v>
      </c>
      <c r="B306" s="50"/>
      <c r="C306" s="17"/>
      <c r="D306" s="77" t="s">
        <v>627</v>
      </c>
      <c r="E306" s="50"/>
      <c r="F306" s="50"/>
      <c r="G306" s="50"/>
      <c r="H306" s="50"/>
      <c r="I306" s="17"/>
      <c r="J306" s="59">
        <f t="shared" ref="J306:M306" si="113">SUM(J307:J314)</f>
        <v>640.2948</v>
      </c>
      <c r="K306" s="59">
        <f t="shared" si="113"/>
        <v>1385.139</v>
      </c>
      <c r="L306" s="59">
        <f t="shared" si="113"/>
        <v>2025.4338</v>
      </c>
      <c r="M306" s="59">
        <f t="shared" si="113"/>
        <v>2552.45</v>
      </c>
      <c r="N306" s="60">
        <f>M306</f>
        <v>2552.45</v>
      </c>
      <c r="O306" s="61"/>
      <c r="P306" s="61"/>
      <c r="Q306" s="61"/>
      <c r="R306" s="61"/>
      <c r="S306" s="61"/>
      <c r="T306" s="61"/>
      <c r="U306" s="61"/>
      <c r="V306" s="61"/>
      <c r="W306" s="61"/>
      <c r="X306" s="61"/>
      <c r="Y306" s="61"/>
      <c r="Z306" s="61"/>
    </row>
    <row r="307">
      <c r="A307" s="62" t="s">
        <v>628</v>
      </c>
      <c r="B307" s="63" t="s">
        <v>629</v>
      </c>
      <c r="C307" s="64">
        <v>97629.0</v>
      </c>
      <c r="D307" s="88" t="s">
        <v>630</v>
      </c>
      <c r="E307" s="67" t="s">
        <v>101</v>
      </c>
      <c r="F307" s="67">
        <v>3.14</v>
      </c>
      <c r="G307" s="68">
        <v>34.55</v>
      </c>
      <c r="H307" s="68">
        <v>77.65</v>
      </c>
      <c r="I307" s="69">
        <f t="shared" ref="I307:I314" si="114">SUM(G307:H307)</f>
        <v>112.2</v>
      </c>
      <c r="J307" s="69">
        <f t="shared" ref="J307:J314" si="115">G307*F307</f>
        <v>108.487</v>
      </c>
      <c r="K307" s="69">
        <f t="shared" ref="K307:K314" si="116">H307*F307</f>
        <v>243.821</v>
      </c>
      <c r="L307" s="69">
        <f t="shared" ref="L307:L314" si="117">I307*F307</f>
        <v>352.308</v>
      </c>
      <c r="M307" s="70">
        <f t="shared" ref="M307:M314" si="118">ROUND(L307*(1+$M$4),2)</f>
        <v>443.98</v>
      </c>
      <c r="N307" s="89"/>
      <c r="O307" s="89"/>
      <c r="P307" s="89"/>
      <c r="Q307" s="89"/>
      <c r="R307" s="89"/>
      <c r="S307" s="89"/>
      <c r="T307" s="89"/>
      <c r="U307" s="89"/>
      <c r="V307" s="89"/>
      <c r="W307" s="89"/>
      <c r="X307" s="89"/>
      <c r="Y307" s="89"/>
      <c r="Z307" s="89"/>
    </row>
    <row r="308">
      <c r="A308" s="62" t="s">
        <v>631</v>
      </c>
      <c r="B308" s="63" t="s">
        <v>632</v>
      </c>
      <c r="C308" s="64">
        <v>97625.0</v>
      </c>
      <c r="D308" s="88" t="s">
        <v>633</v>
      </c>
      <c r="E308" s="67" t="s">
        <v>101</v>
      </c>
      <c r="F308" s="67">
        <v>2.0</v>
      </c>
      <c r="G308" s="68">
        <v>35.55</v>
      </c>
      <c r="H308" s="68">
        <v>6.8</v>
      </c>
      <c r="I308" s="69">
        <f t="shared" si="114"/>
        <v>42.35</v>
      </c>
      <c r="J308" s="69">
        <f t="shared" si="115"/>
        <v>71.1</v>
      </c>
      <c r="K308" s="69">
        <f t="shared" si="116"/>
        <v>13.6</v>
      </c>
      <c r="L308" s="69">
        <f t="shared" si="117"/>
        <v>84.7</v>
      </c>
      <c r="M308" s="70">
        <f t="shared" si="118"/>
        <v>106.74</v>
      </c>
      <c r="N308" s="89"/>
      <c r="O308" s="89"/>
      <c r="P308" s="89"/>
      <c r="Q308" s="89"/>
      <c r="R308" s="89"/>
      <c r="S308" s="89"/>
      <c r="T308" s="89"/>
      <c r="U308" s="89"/>
      <c r="V308" s="89"/>
      <c r="W308" s="89"/>
      <c r="X308" s="89"/>
      <c r="Y308" s="89"/>
      <c r="Z308" s="89"/>
    </row>
    <row r="309">
      <c r="A309" s="62" t="s">
        <v>634</v>
      </c>
      <c r="B309" s="63" t="s">
        <v>635</v>
      </c>
      <c r="C309" s="64">
        <v>97634.0</v>
      </c>
      <c r="D309" s="88" t="s">
        <v>636</v>
      </c>
      <c r="E309" s="67" t="s">
        <v>31</v>
      </c>
      <c r="F309" s="67">
        <v>6.83</v>
      </c>
      <c r="G309" s="68">
        <v>3.06</v>
      </c>
      <c r="H309" s="68">
        <v>7.75</v>
      </c>
      <c r="I309" s="69">
        <f t="shared" si="114"/>
        <v>10.81</v>
      </c>
      <c r="J309" s="69">
        <f t="shared" si="115"/>
        <v>20.8998</v>
      </c>
      <c r="K309" s="69">
        <f t="shared" si="116"/>
        <v>52.9325</v>
      </c>
      <c r="L309" s="69">
        <f t="shared" si="117"/>
        <v>73.8323</v>
      </c>
      <c r="M309" s="70">
        <f t="shared" si="118"/>
        <v>93.04</v>
      </c>
      <c r="N309" s="89"/>
      <c r="O309" s="89"/>
      <c r="P309" s="89"/>
      <c r="Q309" s="89"/>
      <c r="R309" s="89"/>
      <c r="S309" s="89"/>
      <c r="T309" s="89"/>
      <c r="U309" s="89"/>
      <c r="V309" s="89"/>
      <c r="W309" s="89"/>
      <c r="X309" s="89"/>
      <c r="Y309" s="89"/>
      <c r="Z309" s="89"/>
    </row>
    <row r="310">
      <c r="A310" s="62" t="s">
        <v>637</v>
      </c>
      <c r="B310" s="63" t="s">
        <v>638</v>
      </c>
      <c r="C310" s="64" t="s">
        <v>639</v>
      </c>
      <c r="D310" s="88" t="s">
        <v>240</v>
      </c>
      <c r="E310" s="67" t="s">
        <v>39</v>
      </c>
      <c r="F310" s="67">
        <v>4.0</v>
      </c>
      <c r="G310" s="68">
        <v>2.3</v>
      </c>
      <c r="H310" s="68">
        <v>1.27</v>
      </c>
      <c r="I310" s="69">
        <f t="shared" si="114"/>
        <v>3.57</v>
      </c>
      <c r="J310" s="69">
        <f t="shared" si="115"/>
        <v>9.2</v>
      </c>
      <c r="K310" s="69">
        <f t="shared" si="116"/>
        <v>5.08</v>
      </c>
      <c r="L310" s="69">
        <f t="shared" si="117"/>
        <v>14.28</v>
      </c>
      <c r="M310" s="70">
        <f t="shared" si="118"/>
        <v>18</v>
      </c>
      <c r="N310" s="89"/>
      <c r="O310" s="89"/>
      <c r="P310" s="89"/>
      <c r="Q310" s="89"/>
      <c r="R310" s="89"/>
      <c r="S310" s="89"/>
      <c r="T310" s="89"/>
      <c r="U310" s="89"/>
      <c r="V310" s="89"/>
      <c r="W310" s="89"/>
      <c r="X310" s="89"/>
      <c r="Y310" s="89"/>
      <c r="Z310" s="89"/>
    </row>
    <row r="311">
      <c r="A311" s="62" t="s">
        <v>640</v>
      </c>
      <c r="B311" s="63" t="s">
        <v>641</v>
      </c>
      <c r="C311" s="64" t="s">
        <v>642</v>
      </c>
      <c r="D311" s="88" t="s">
        <v>244</v>
      </c>
      <c r="E311" s="67" t="s">
        <v>39</v>
      </c>
      <c r="F311" s="67">
        <v>4.0</v>
      </c>
      <c r="G311" s="68">
        <v>8.5</v>
      </c>
      <c r="H311" s="68">
        <v>2.29</v>
      </c>
      <c r="I311" s="69">
        <f t="shared" si="114"/>
        <v>10.79</v>
      </c>
      <c r="J311" s="69">
        <f t="shared" si="115"/>
        <v>34</v>
      </c>
      <c r="K311" s="69">
        <f t="shared" si="116"/>
        <v>9.16</v>
      </c>
      <c r="L311" s="69">
        <f t="shared" si="117"/>
        <v>43.16</v>
      </c>
      <c r="M311" s="70">
        <f t="shared" si="118"/>
        <v>54.39</v>
      </c>
      <c r="N311" s="89"/>
      <c r="O311" s="89"/>
      <c r="P311" s="89"/>
      <c r="Q311" s="89"/>
      <c r="R311" s="89"/>
      <c r="S311" s="89"/>
      <c r="T311" s="89"/>
      <c r="U311" s="89"/>
      <c r="V311" s="89"/>
      <c r="W311" s="89"/>
      <c r="X311" s="89"/>
      <c r="Y311" s="89"/>
      <c r="Z311" s="89"/>
    </row>
    <row r="312">
      <c r="A312" s="62" t="s">
        <v>643</v>
      </c>
      <c r="B312" s="63" t="s">
        <v>644</v>
      </c>
      <c r="C312" s="64">
        <v>97634.0</v>
      </c>
      <c r="D312" s="88" t="s">
        <v>636</v>
      </c>
      <c r="E312" s="67" t="s">
        <v>31</v>
      </c>
      <c r="F312" s="67">
        <v>51.5</v>
      </c>
      <c r="G312" s="68">
        <v>3.06</v>
      </c>
      <c r="H312" s="68">
        <v>7.75</v>
      </c>
      <c r="I312" s="69">
        <f t="shared" si="114"/>
        <v>10.81</v>
      </c>
      <c r="J312" s="69">
        <f t="shared" si="115"/>
        <v>157.59</v>
      </c>
      <c r="K312" s="69">
        <f t="shared" si="116"/>
        <v>399.125</v>
      </c>
      <c r="L312" s="69">
        <f t="shared" si="117"/>
        <v>556.715</v>
      </c>
      <c r="M312" s="70">
        <f t="shared" si="118"/>
        <v>701.57</v>
      </c>
      <c r="N312" s="89"/>
      <c r="O312" s="89"/>
      <c r="P312" s="89"/>
      <c r="Q312" s="89"/>
      <c r="R312" s="89"/>
      <c r="S312" s="89"/>
      <c r="T312" s="89"/>
      <c r="U312" s="89"/>
      <c r="V312" s="89"/>
      <c r="W312" s="89"/>
      <c r="X312" s="89"/>
      <c r="Y312" s="89"/>
      <c r="Z312" s="89"/>
    </row>
    <row r="313">
      <c r="A313" s="62" t="s">
        <v>645</v>
      </c>
      <c r="B313" s="63" t="s">
        <v>646</v>
      </c>
      <c r="C313" s="64" t="s">
        <v>647</v>
      </c>
      <c r="D313" s="88" t="s">
        <v>648</v>
      </c>
      <c r="E313" s="66" t="s">
        <v>31</v>
      </c>
      <c r="F313" s="67">
        <v>168.5</v>
      </c>
      <c r="G313" s="68">
        <v>1.16</v>
      </c>
      <c r="H313" s="68">
        <v>3.21</v>
      </c>
      <c r="I313" s="69">
        <f t="shared" si="114"/>
        <v>4.37</v>
      </c>
      <c r="J313" s="69">
        <f t="shared" si="115"/>
        <v>195.46</v>
      </c>
      <c r="K313" s="69">
        <f t="shared" si="116"/>
        <v>540.885</v>
      </c>
      <c r="L313" s="69">
        <f t="shared" si="117"/>
        <v>736.345</v>
      </c>
      <c r="M313" s="70">
        <f t="shared" si="118"/>
        <v>927.94</v>
      </c>
      <c r="N313" s="89"/>
      <c r="O313" s="89"/>
      <c r="P313" s="89"/>
      <c r="Q313" s="89"/>
      <c r="R313" s="89"/>
      <c r="S313" s="89"/>
      <c r="T313" s="89"/>
      <c r="U313" s="89"/>
      <c r="V313" s="89"/>
      <c r="W313" s="89"/>
      <c r="X313" s="89"/>
      <c r="Y313" s="89"/>
      <c r="Z313" s="89"/>
    </row>
    <row r="314">
      <c r="A314" s="62" t="s">
        <v>649</v>
      </c>
      <c r="B314" s="63" t="s">
        <v>650</v>
      </c>
      <c r="C314" s="64" t="s">
        <v>647</v>
      </c>
      <c r="D314" s="88" t="s">
        <v>651</v>
      </c>
      <c r="E314" s="66" t="s">
        <v>31</v>
      </c>
      <c r="F314" s="67">
        <v>37.55</v>
      </c>
      <c r="G314" s="68">
        <v>1.16</v>
      </c>
      <c r="H314" s="68">
        <v>3.21</v>
      </c>
      <c r="I314" s="69">
        <f t="shared" si="114"/>
        <v>4.37</v>
      </c>
      <c r="J314" s="69">
        <f t="shared" si="115"/>
        <v>43.558</v>
      </c>
      <c r="K314" s="69">
        <f t="shared" si="116"/>
        <v>120.5355</v>
      </c>
      <c r="L314" s="69">
        <f t="shared" si="117"/>
        <v>164.0935</v>
      </c>
      <c r="M314" s="70">
        <f t="shared" si="118"/>
        <v>206.79</v>
      </c>
      <c r="N314" s="89"/>
      <c r="O314" s="89"/>
      <c r="P314" s="89"/>
      <c r="Q314" s="89"/>
      <c r="R314" s="89"/>
      <c r="S314" s="89"/>
      <c r="T314" s="89"/>
      <c r="U314" s="89"/>
      <c r="V314" s="89"/>
      <c r="W314" s="89"/>
      <c r="X314" s="89"/>
      <c r="Y314" s="89"/>
      <c r="Z314" s="89"/>
    </row>
    <row r="315" ht="15.75" customHeight="1">
      <c r="A315" s="139"/>
      <c r="B315" s="50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17"/>
      <c r="N315" s="56"/>
      <c r="O315" s="56"/>
      <c r="P315" s="56"/>
      <c r="Q315" s="56"/>
      <c r="R315" s="56"/>
      <c r="S315" s="56"/>
      <c r="T315" s="56"/>
      <c r="U315" s="56"/>
      <c r="V315" s="56"/>
      <c r="W315" s="56"/>
      <c r="X315" s="56"/>
      <c r="Y315" s="56"/>
      <c r="Z315" s="56"/>
    </row>
    <row r="316" ht="12.75" customHeight="1">
      <c r="A316" s="57" t="s">
        <v>652</v>
      </c>
      <c r="B316" s="50"/>
      <c r="C316" s="17"/>
      <c r="D316" s="77" t="s">
        <v>653</v>
      </c>
      <c r="E316" s="50"/>
      <c r="F316" s="50"/>
      <c r="G316" s="50"/>
      <c r="H316" s="50"/>
      <c r="I316" s="17"/>
      <c r="J316" s="59">
        <f t="shared" ref="J316:M316" si="119">SUM(J317:J338)</f>
        <v>18322.68345</v>
      </c>
      <c r="K316" s="59">
        <f t="shared" si="119"/>
        <v>7865.061125</v>
      </c>
      <c r="L316" s="59">
        <f t="shared" si="119"/>
        <v>26187.74458</v>
      </c>
      <c r="M316" s="59">
        <f t="shared" si="119"/>
        <v>33001.8</v>
      </c>
      <c r="N316" s="126">
        <f>M316</f>
        <v>33001.8</v>
      </c>
      <c r="O316" s="56"/>
      <c r="P316" s="56"/>
      <c r="Q316" s="56"/>
      <c r="R316" s="56"/>
      <c r="S316" s="56"/>
      <c r="T316" s="56"/>
      <c r="U316" s="56"/>
      <c r="V316" s="56"/>
      <c r="W316" s="56"/>
      <c r="X316" s="56"/>
      <c r="Y316" s="56"/>
      <c r="Z316" s="56"/>
    </row>
    <row r="317" ht="15.75" customHeight="1">
      <c r="A317" s="62" t="s">
        <v>654</v>
      </c>
      <c r="B317" s="63" t="s">
        <v>655</v>
      </c>
      <c r="C317" s="64">
        <v>95240.0</v>
      </c>
      <c r="D317" s="65" t="s">
        <v>656</v>
      </c>
      <c r="E317" s="66" t="s">
        <v>31</v>
      </c>
      <c r="F317" s="67">
        <v>31.35</v>
      </c>
      <c r="G317" s="68">
        <v>8.84</v>
      </c>
      <c r="H317" s="68">
        <v>5.21</v>
      </c>
      <c r="I317" s="69">
        <f t="shared" ref="I317:I338" si="120">SUM(G317:H317)</f>
        <v>14.05</v>
      </c>
      <c r="J317" s="69">
        <f t="shared" ref="J317:J338" si="121">G317*F317</f>
        <v>277.134</v>
      </c>
      <c r="K317" s="69">
        <f t="shared" ref="K317:K338" si="122">H317*F317</f>
        <v>163.3335</v>
      </c>
      <c r="L317" s="69">
        <f t="shared" ref="L317:L338" si="123">I317*F317</f>
        <v>440.4675</v>
      </c>
      <c r="M317" s="70">
        <f t="shared" ref="M317:M338" si="124">ROUND(L317*(1+$M$4),2)</f>
        <v>555.08</v>
      </c>
      <c r="N317" s="71"/>
      <c r="O317" s="71"/>
      <c r="P317" s="71"/>
      <c r="Q317" s="71"/>
      <c r="R317" s="71"/>
      <c r="S317" s="71"/>
      <c r="T317" s="71"/>
      <c r="U317" s="71"/>
      <c r="V317" s="71"/>
      <c r="W317" s="71"/>
      <c r="X317" s="71"/>
      <c r="Y317" s="71"/>
      <c r="Z317" s="71"/>
    </row>
    <row r="318" ht="15.75" customHeight="1">
      <c r="A318" s="62" t="s">
        <v>657</v>
      </c>
      <c r="B318" s="63" t="s">
        <v>658</v>
      </c>
      <c r="C318" s="64">
        <v>87879.0</v>
      </c>
      <c r="D318" s="88" t="s">
        <v>139</v>
      </c>
      <c r="E318" s="66" t="s">
        <v>31</v>
      </c>
      <c r="F318" s="67">
        <v>9.75</v>
      </c>
      <c r="G318" s="68">
        <v>1.76</v>
      </c>
      <c r="H318" s="68">
        <v>1.67</v>
      </c>
      <c r="I318" s="69">
        <f t="shared" si="120"/>
        <v>3.43</v>
      </c>
      <c r="J318" s="69">
        <f t="shared" si="121"/>
        <v>17.16</v>
      </c>
      <c r="K318" s="69">
        <f t="shared" si="122"/>
        <v>16.2825</v>
      </c>
      <c r="L318" s="69">
        <f t="shared" si="123"/>
        <v>33.4425</v>
      </c>
      <c r="M318" s="70">
        <f t="shared" si="124"/>
        <v>42.14</v>
      </c>
      <c r="N318" s="140"/>
      <c r="O318" s="140"/>
      <c r="P318" s="140"/>
      <c r="Q318" s="140"/>
      <c r="R318" s="140"/>
      <c r="S318" s="140"/>
      <c r="T318" s="140"/>
      <c r="U318" s="140"/>
      <c r="V318" s="140"/>
      <c r="W318" s="140"/>
      <c r="X318" s="140"/>
      <c r="Y318" s="140"/>
      <c r="Z318" s="140"/>
    </row>
    <row r="319" ht="15.75" customHeight="1">
      <c r="A319" s="62" t="s">
        <v>659</v>
      </c>
      <c r="B319" s="63" t="s">
        <v>660</v>
      </c>
      <c r="C319" s="64">
        <v>87529.0</v>
      </c>
      <c r="D319" s="65" t="s">
        <v>661</v>
      </c>
      <c r="E319" s="67" t="s">
        <v>31</v>
      </c>
      <c r="F319" s="67">
        <v>9.75</v>
      </c>
      <c r="G319" s="68">
        <v>14.97</v>
      </c>
      <c r="H319" s="68">
        <v>13.39</v>
      </c>
      <c r="I319" s="69">
        <f t="shared" si="120"/>
        <v>28.36</v>
      </c>
      <c r="J319" s="69">
        <f t="shared" si="121"/>
        <v>145.9575</v>
      </c>
      <c r="K319" s="69">
        <f t="shared" si="122"/>
        <v>130.5525</v>
      </c>
      <c r="L319" s="69">
        <f t="shared" si="123"/>
        <v>276.51</v>
      </c>
      <c r="M319" s="70">
        <f t="shared" si="124"/>
        <v>348.46</v>
      </c>
      <c r="N319" s="71"/>
      <c r="O319" s="71"/>
      <c r="P319" s="71"/>
      <c r="Q319" s="71"/>
      <c r="R319" s="71"/>
      <c r="S319" s="71"/>
      <c r="T319" s="71"/>
      <c r="U319" s="71"/>
      <c r="V319" s="71"/>
      <c r="W319" s="71"/>
      <c r="X319" s="71"/>
      <c r="Y319" s="71"/>
      <c r="Z319" s="71"/>
    </row>
    <row r="320" ht="15.75" customHeight="1">
      <c r="A320" s="62" t="s">
        <v>662</v>
      </c>
      <c r="B320" s="63" t="s">
        <v>663</v>
      </c>
      <c r="C320" s="64">
        <v>88495.0</v>
      </c>
      <c r="D320" s="65" t="s">
        <v>144</v>
      </c>
      <c r="E320" s="66" t="s">
        <v>31</v>
      </c>
      <c r="F320" s="67">
        <v>9.75</v>
      </c>
      <c r="G320" s="68">
        <v>5.26</v>
      </c>
      <c r="H320" s="68">
        <v>5.52</v>
      </c>
      <c r="I320" s="69">
        <f t="shared" si="120"/>
        <v>10.78</v>
      </c>
      <c r="J320" s="69">
        <f t="shared" si="121"/>
        <v>51.285</v>
      </c>
      <c r="K320" s="69">
        <f t="shared" si="122"/>
        <v>53.82</v>
      </c>
      <c r="L320" s="69">
        <f t="shared" si="123"/>
        <v>105.105</v>
      </c>
      <c r="M320" s="70">
        <f t="shared" si="124"/>
        <v>132.45</v>
      </c>
      <c r="N320" s="71"/>
      <c r="O320" s="71"/>
      <c r="P320" s="71"/>
      <c r="Q320" s="71"/>
      <c r="R320" s="71"/>
      <c r="S320" s="71"/>
      <c r="T320" s="71"/>
      <c r="U320" s="71"/>
      <c r="V320" s="71"/>
      <c r="W320" s="71"/>
      <c r="X320" s="71"/>
      <c r="Y320" s="71"/>
      <c r="Z320" s="71"/>
    </row>
    <row r="321" ht="15.75" customHeight="1">
      <c r="A321" s="62" t="s">
        <v>664</v>
      </c>
      <c r="B321" s="63" t="s">
        <v>665</v>
      </c>
      <c r="C321" s="64">
        <v>87879.0</v>
      </c>
      <c r="D321" s="88" t="s">
        <v>139</v>
      </c>
      <c r="E321" s="66" t="s">
        <v>31</v>
      </c>
      <c r="F321" s="67">
        <v>51.5</v>
      </c>
      <c r="G321" s="68">
        <v>1.76</v>
      </c>
      <c r="H321" s="68">
        <v>1.67</v>
      </c>
      <c r="I321" s="69">
        <f t="shared" si="120"/>
        <v>3.43</v>
      </c>
      <c r="J321" s="69">
        <f t="shared" si="121"/>
        <v>90.64</v>
      </c>
      <c r="K321" s="69">
        <f t="shared" si="122"/>
        <v>86.005</v>
      </c>
      <c r="L321" s="69">
        <f t="shared" si="123"/>
        <v>176.645</v>
      </c>
      <c r="M321" s="70">
        <f t="shared" si="124"/>
        <v>222.61</v>
      </c>
      <c r="N321" s="140"/>
      <c r="O321" s="140"/>
      <c r="P321" s="140"/>
      <c r="Q321" s="140"/>
      <c r="R321" s="140"/>
      <c r="S321" s="140"/>
      <c r="T321" s="140"/>
      <c r="U321" s="140"/>
      <c r="V321" s="140"/>
      <c r="W321" s="140"/>
      <c r="X321" s="140"/>
      <c r="Y321" s="140"/>
      <c r="Z321" s="140"/>
    </row>
    <row r="322" ht="15.75" customHeight="1">
      <c r="A322" s="62" t="s">
        <v>666</v>
      </c>
      <c r="B322" s="63" t="s">
        <v>665</v>
      </c>
      <c r="C322" s="64">
        <v>87529.0</v>
      </c>
      <c r="D322" s="65" t="s">
        <v>661</v>
      </c>
      <c r="E322" s="67" t="s">
        <v>31</v>
      </c>
      <c r="F322" s="67">
        <v>51.5</v>
      </c>
      <c r="G322" s="68">
        <v>14.97</v>
      </c>
      <c r="H322" s="68">
        <v>13.39</v>
      </c>
      <c r="I322" s="69">
        <f t="shared" si="120"/>
        <v>28.36</v>
      </c>
      <c r="J322" s="69">
        <f t="shared" si="121"/>
        <v>770.955</v>
      </c>
      <c r="K322" s="69">
        <f t="shared" si="122"/>
        <v>689.585</v>
      </c>
      <c r="L322" s="69">
        <f t="shared" si="123"/>
        <v>1460.54</v>
      </c>
      <c r="M322" s="70">
        <f t="shared" si="124"/>
        <v>1840.57</v>
      </c>
      <c r="N322" s="71"/>
      <c r="O322" s="71"/>
      <c r="P322" s="71"/>
      <c r="Q322" s="71"/>
      <c r="R322" s="71"/>
      <c r="S322" s="71"/>
      <c r="T322" s="71"/>
      <c r="U322" s="71"/>
      <c r="V322" s="71"/>
      <c r="W322" s="71"/>
      <c r="X322" s="71"/>
      <c r="Y322" s="71"/>
      <c r="Z322" s="71"/>
    </row>
    <row r="323" ht="15.75" customHeight="1">
      <c r="A323" s="62" t="s">
        <v>667</v>
      </c>
      <c r="B323" s="63" t="s">
        <v>668</v>
      </c>
      <c r="C323" s="64">
        <v>88495.0</v>
      </c>
      <c r="D323" s="65" t="s">
        <v>144</v>
      </c>
      <c r="E323" s="66" t="s">
        <v>31</v>
      </c>
      <c r="F323" s="67">
        <v>51.5</v>
      </c>
      <c r="G323" s="68">
        <v>5.26</v>
      </c>
      <c r="H323" s="68">
        <v>5.52</v>
      </c>
      <c r="I323" s="69">
        <f t="shared" si="120"/>
        <v>10.78</v>
      </c>
      <c r="J323" s="69">
        <f t="shared" si="121"/>
        <v>270.89</v>
      </c>
      <c r="K323" s="69">
        <f t="shared" si="122"/>
        <v>284.28</v>
      </c>
      <c r="L323" s="69">
        <f t="shared" si="123"/>
        <v>555.17</v>
      </c>
      <c r="M323" s="70">
        <f t="shared" si="124"/>
        <v>699.63</v>
      </c>
      <c r="N323" s="71"/>
      <c r="O323" s="71"/>
      <c r="P323" s="71"/>
      <c r="Q323" s="71"/>
      <c r="R323" s="71"/>
      <c r="S323" s="71"/>
      <c r="T323" s="71"/>
      <c r="U323" s="71"/>
      <c r="V323" s="71"/>
      <c r="W323" s="71"/>
      <c r="X323" s="71"/>
      <c r="Y323" s="71"/>
      <c r="Z323" s="71"/>
    </row>
    <row r="324" ht="15.75" customHeight="1">
      <c r="A324" s="62" t="s">
        <v>669</v>
      </c>
      <c r="B324" s="63" t="s">
        <v>64</v>
      </c>
      <c r="C324" s="64">
        <v>88485.0</v>
      </c>
      <c r="D324" s="65" t="s">
        <v>30</v>
      </c>
      <c r="E324" s="66" t="s">
        <v>31</v>
      </c>
      <c r="F324" s="67">
        <v>505.0</v>
      </c>
      <c r="G324" s="68">
        <v>1.58</v>
      </c>
      <c r="H324" s="68">
        <v>0.91</v>
      </c>
      <c r="I324" s="69">
        <f t="shared" si="120"/>
        <v>2.49</v>
      </c>
      <c r="J324" s="69">
        <f t="shared" si="121"/>
        <v>797.9</v>
      </c>
      <c r="K324" s="69">
        <f t="shared" si="122"/>
        <v>459.55</v>
      </c>
      <c r="L324" s="69">
        <f t="shared" si="123"/>
        <v>1257.45</v>
      </c>
      <c r="M324" s="70">
        <f t="shared" si="124"/>
        <v>1584.64</v>
      </c>
      <c r="N324" s="71"/>
      <c r="O324" s="71"/>
      <c r="P324" s="71"/>
      <c r="Q324" s="71"/>
      <c r="R324" s="71"/>
      <c r="S324" s="71"/>
      <c r="T324" s="71"/>
      <c r="U324" s="71"/>
      <c r="V324" s="71"/>
      <c r="W324" s="71"/>
      <c r="X324" s="71"/>
      <c r="Y324" s="71"/>
      <c r="Z324" s="71"/>
    </row>
    <row r="325" ht="15.75" customHeight="1">
      <c r="A325" s="62" t="s">
        <v>670</v>
      </c>
      <c r="B325" s="63" t="s">
        <v>66</v>
      </c>
      <c r="C325" s="64">
        <v>88489.0</v>
      </c>
      <c r="D325" s="65" t="s">
        <v>67</v>
      </c>
      <c r="E325" s="66" t="s">
        <v>31</v>
      </c>
      <c r="F325" s="67">
        <v>505.0</v>
      </c>
      <c r="G325" s="68">
        <v>9.38</v>
      </c>
      <c r="H325" s="68">
        <v>4.4</v>
      </c>
      <c r="I325" s="69">
        <f t="shared" si="120"/>
        <v>13.78</v>
      </c>
      <c r="J325" s="69">
        <f t="shared" si="121"/>
        <v>4736.9</v>
      </c>
      <c r="K325" s="69">
        <f t="shared" si="122"/>
        <v>2222</v>
      </c>
      <c r="L325" s="69">
        <f t="shared" si="123"/>
        <v>6958.9</v>
      </c>
      <c r="M325" s="70">
        <f t="shared" si="124"/>
        <v>8769.61</v>
      </c>
      <c r="N325" s="71"/>
      <c r="O325" s="71"/>
      <c r="P325" s="71"/>
      <c r="Q325" s="71"/>
      <c r="R325" s="71"/>
      <c r="S325" s="71"/>
      <c r="T325" s="71"/>
      <c r="U325" s="71"/>
      <c r="V325" s="71"/>
      <c r="W325" s="71"/>
      <c r="X325" s="71"/>
      <c r="Y325" s="71"/>
      <c r="Z325" s="71"/>
    </row>
    <row r="326" ht="15.75" customHeight="1">
      <c r="A326" s="62" t="s">
        <v>671</v>
      </c>
      <c r="B326" s="63" t="s">
        <v>672</v>
      </c>
      <c r="C326" s="64">
        <v>102219.0</v>
      </c>
      <c r="D326" s="65" t="s">
        <v>440</v>
      </c>
      <c r="E326" s="66" t="s">
        <v>31</v>
      </c>
      <c r="F326" s="67">
        <v>16.0</v>
      </c>
      <c r="G326" s="68">
        <v>6.59</v>
      </c>
      <c r="H326" s="68">
        <v>7.11</v>
      </c>
      <c r="I326" s="69">
        <f t="shared" si="120"/>
        <v>13.7</v>
      </c>
      <c r="J326" s="69">
        <f t="shared" si="121"/>
        <v>105.44</v>
      </c>
      <c r="K326" s="69">
        <f t="shared" si="122"/>
        <v>113.76</v>
      </c>
      <c r="L326" s="69">
        <f t="shared" si="123"/>
        <v>219.2</v>
      </c>
      <c r="M326" s="70">
        <f t="shared" si="124"/>
        <v>276.24</v>
      </c>
      <c r="N326" s="71"/>
      <c r="O326" s="71"/>
      <c r="P326" s="71"/>
      <c r="Q326" s="71"/>
      <c r="R326" s="71"/>
      <c r="S326" s="71"/>
      <c r="T326" s="71"/>
      <c r="U326" s="71"/>
      <c r="V326" s="71"/>
      <c r="W326" s="71"/>
      <c r="X326" s="71"/>
      <c r="Y326" s="71"/>
      <c r="Z326" s="71"/>
    </row>
    <row r="327" ht="15.75" customHeight="1">
      <c r="A327" s="62" t="s">
        <v>673</v>
      </c>
      <c r="B327" s="63" t="s">
        <v>674</v>
      </c>
      <c r="C327" s="64">
        <v>102193.0</v>
      </c>
      <c r="D327" s="65" t="s">
        <v>675</v>
      </c>
      <c r="E327" s="66" t="s">
        <v>31</v>
      </c>
      <c r="F327" s="67">
        <v>20.7</v>
      </c>
      <c r="G327" s="68">
        <v>0.67</v>
      </c>
      <c r="H327" s="68">
        <v>1.03</v>
      </c>
      <c r="I327" s="69">
        <f t="shared" si="120"/>
        <v>1.7</v>
      </c>
      <c r="J327" s="69">
        <f t="shared" si="121"/>
        <v>13.869</v>
      </c>
      <c r="K327" s="69">
        <f t="shared" si="122"/>
        <v>21.321</v>
      </c>
      <c r="L327" s="69">
        <f t="shared" si="123"/>
        <v>35.19</v>
      </c>
      <c r="M327" s="70">
        <f t="shared" si="124"/>
        <v>44.35</v>
      </c>
      <c r="N327" s="71"/>
      <c r="O327" s="71"/>
      <c r="P327" s="71"/>
      <c r="Q327" s="71"/>
      <c r="R327" s="71"/>
      <c r="S327" s="71"/>
      <c r="T327" s="71"/>
      <c r="U327" s="71"/>
      <c r="V327" s="71"/>
      <c r="W327" s="71"/>
      <c r="X327" s="71"/>
      <c r="Y327" s="71"/>
      <c r="Z327" s="71"/>
    </row>
    <row r="328" ht="15.75" customHeight="1">
      <c r="A328" s="62" t="s">
        <v>676</v>
      </c>
      <c r="B328" s="63" t="s">
        <v>674</v>
      </c>
      <c r="C328" s="64">
        <v>102220.0</v>
      </c>
      <c r="D328" s="65" t="s">
        <v>34</v>
      </c>
      <c r="E328" s="66" t="s">
        <v>31</v>
      </c>
      <c r="F328" s="67">
        <v>20.7</v>
      </c>
      <c r="G328" s="68">
        <v>6.05</v>
      </c>
      <c r="H328" s="68">
        <v>7.11</v>
      </c>
      <c r="I328" s="69">
        <f t="shared" si="120"/>
        <v>13.16</v>
      </c>
      <c r="J328" s="69">
        <f t="shared" si="121"/>
        <v>125.235</v>
      </c>
      <c r="K328" s="69">
        <f t="shared" si="122"/>
        <v>147.177</v>
      </c>
      <c r="L328" s="69">
        <f t="shared" si="123"/>
        <v>272.412</v>
      </c>
      <c r="M328" s="70">
        <f t="shared" si="124"/>
        <v>343.29</v>
      </c>
      <c r="N328" s="71"/>
      <c r="O328" s="71"/>
      <c r="P328" s="71"/>
      <c r="Q328" s="71"/>
      <c r="R328" s="71"/>
      <c r="S328" s="71"/>
      <c r="T328" s="71"/>
      <c r="U328" s="71"/>
      <c r="V328" s="71"/>
      <c r="W328" s="71"/>
      <c r="X328" s="71"/>
      <c r="Y328" s="71"/>
      <c r="Z328" s="71"/>
    </row>
    <row r="329" ht="15.75" customHeight="1">
      <c r="A329" s="62" t="s">
        <v>677</v>
      </c>
      <c r="B329" s="63" t="s">
        <v>678</v>
      </c>
      <c r="C329" s="64">
        <v>102220.0</v>
      </c>
      <c r="D329" s="65" t="s">
        <v>34</v>
      </c>
      <c r="E329" s="66" t="s">
        <v>31</v>
      </c>
      <c r="F329" s="67">
        <v>20.7</v>
      </c>
      <c r="G329" s="68">
        <v>6.05</v>
      </c>
      <c r="H329" s="68">
        <v>7.11</v>
      </c>
      <c r="I329" s="69">
        <f t="shared" si="120"/>
        <v>13.16</v>
      </c>
      <c r="J329" s="69">
        <f t="shared" si="121"/>
        <v>125.235</v>
      </c>
      <c r="K329" s="69">
        <f t="shared" si="122"/>
        <v>147.177</v>
      </c>
      <c r="L329" s="69">
        <f t="shared" si="123"/>
        <v>272.412</v>
      </c>
      <c r="M329" s="70">
        <f t="shared" si="124"/>
        <v>343.29</v>
      </c>
      <c r="N329" s="71"/>
      <c r="O329" s="71"/>
      <c r="P329" s="71"/>
      <c r="Q329" s="71"/>
      <c r="R329" s="71"/>
      <c r="S329" s="71"/>
      <c r="T329" s="71"/>
      <c r="U329" s="71"/>
      <c r="V329" s="71"/>
      <c r="W329" s="71"/>
      <c r="X329" s="71"/>
      <c r="Y329" s="71"/>
      <c r="Z329" s="71"/>
    </row>
    <row r="330" ht="15.75" customHeight="1">
      <c r="A330" s="62" t="s">
        <v>679</v>
      </c>
      <c r="B330" s="63" t="s">
        <v>680</v>
      </c>
      <c r="C330" s="64" t="s">
        <v>681</v>
      </c>
      <c r="D330" s="65" t="s">
        <v>682</v>
      </c>
      <c r="E330" s="66" t="s">
        <v>31</v>
      </c>
      <c r="F330" s="67">
        <v>72.25</v>
      </c>
      <c r="G330" s="69">
        <v>69.69288999999999</v>
      </c>
      <c r="H330" s="69">
        <v>4.32482</v>
      </c>
      <c r="I330" s="69">
        <f t="shared" si="120"/>
        <v>74.01771</v>
      </c>
      <c r="J330" s="69">
        <f t="shared" si="121"/>
        <v>5035.311303</v>
      </c>
      <c r="K330" s="69">
        <f t="shared" si="122"/>
        <v>312.468245</v>
      </c>
      <c r="L330" s="69">
        <f t="shared" si="123"/>
        <v>5347.779548</v>
      </c>
      <c r="M330" s="70">
        <f t="shared" si="124"/>
        <v>6739.27</v>
      </c>
      <c r="N330" s="71"/>
      <c r="O330" s="71"/>
      <c r="P330" s="71"/>
      <c r="Q330" s="71"/>
      <c r="R330" s="71"/>
      <c r="S330" s="71"/>
      <c r="T330" s="71"/>
      <c r="U330" s="71"/>
      <c r="V330" s="71"/>
      <c r="W330" s="71"/>
      <c r="X330" s="71"/>
      <c r="Y330" s="71"/>
      <c r="Z330" s="71"/>
    </row>
    <row r="331" ht="15.75" customHeight="1">
      <c r="A331" s="62" t="s">
        <v>683</v>
      </c>
      <c r="B331" s="63" t="s">
        <v>684</v>
      </c>
      <c r="C331" s="64">
        <v>96111.0</v>
      </c>
      <c r="D331" s="65" t="s">
        <v>685</v>
      </c>
      <c r="E331" s="66" t="s">
        <v>31</v>
      </c>
      <c r="F331" s="67">
        <v>38.0</v>
      </c>
      <c r="G331" s="68">
        <v>47.95</v>
      </c>
      <c r="H331" s="68">
        <v>9.92</v>
      </c>
      <c r="I331" s="69">
        <f t="shared" si="120"/>
        <v>57.87</v>
      </c>
      <c r="J331" s="69">
        <f t="shared" si="121"/>
        <v>1822.1</v>
      </c>
      <c r="K331" s="69">
        <f t="shared" si="122"/>
        <v>376.96</v>
      </c>
      <c r="L331" s="69">
        <f t="shared" si="123"/>
        <v>2199.06</v>
      </c>
      <c r="M331" s="70">
        <f t="shared" si="124"/>
        <v>2771.26</v>
      </c>
      <c r="N331" s="71"/>
      <c r="O331" s="71"/>
      <c r="P331" s="71"/>
      <c r="Q331" s="71"/>
      <c r="R331" s="71"/>
      <c r="S331" s="71"/>
      <c r="T331" s="71"/>
      <c r="U331" s="71"/>
      <c r="V331" s="71"/>
      <c r="W331" s="71"/>
      <c r="X331" s="71"/>
      <c r="Y331" s="71"/>
      <c r="Z331" s="71"/>
    </row>
    <row r="332" ht="15.75" customHeight="1">
      <c r="A332" s="62" t="s">
        <v>686</v>
      </c>
      <c r="B332" s="63" t="s">
        <v>687</v>
      </c>
      <c r="C332" s="64" t="s">
        <v>688</v>
      </c>
      <c r="D332" s="65" t="s">
        <v>689</v>
      </c>
      <c r="E332" s="67" t="s">
        <v>47</v>
      </c>
      <c r="F332" s="67">
        <v>92.3</v>
      </c>
      <c r="G332" s="69">
        <v>12.1955</v>
      </c>
      <c r="H332" s="69">
        <v>10.6906</v>
      </c>
      <c r="I332" s="69">
        <f t="shared" si="120"/>
        <v>22.8861</v>
      </c>
      <c r="J332" s="69">
        <f t="shared" si="121"/>
        <v>1125.64465</v>
      </c>
      <c r="K332" s="69">
        <f t="shared" si="122"/>
        <v>986.74238</v>
      </c>
      <c r="L332" s="69">
        <f t="shared" si="123"/>
        <v>2112.38703</v>
      </c>
      <c r="M332" s="70">
        <f t="shared" si="124"/>
        <v>2662.03</v>
      </c>
      <c r="N332" s="71"/>
      <c r="O332" s="71"/>
      <c r="P332" s="71"/>
      <c r="Q332" s="71"/>
      <c r="R332" s="71"/>
      <c r="S332" s="71"/>
      <c r="T332" s="71"/>
      <c r="U332" s="71"/>
      <c r="V332" s="71"/>
      <c r="W332" s="71"/>
      <c r="X332" s="71"/>
      <c r="Y332" s="71"/>
      <c r="Z332" s="71"/>
    </row>
    <row r="333" ht="15.75" customHeight="1">
      <c r="A333" s="62" t="s">
        <v>690</v>
      </c>
      <c r="B333" s="63" t="s">
        <v>691</v>
      </c>
      <c r="C333" s="64">
        <v>94219.0</v>
      </c>
      <c r="D333" s="65" t="s">
        <v>692</v>
      </c>
      <c r="E333" s="67" t="s">
        <v>47</v>
      </c>
      <c r="F333" s="67">
        <v>38.0</v>
      </c>
      <c r="G333" s="68">
        <v>16.84</v>
      </c>
      <c r="H333" s="68">
        <v>10.92</v>
      </c>
      <c r="I333" s="69">
        <f t="shared" si="120"/>
        <v>27.76</v>
      </c>
      <c r="J333" s="69">
        <f t="shared" si="121"/>
        <v>639.92</v>
      </c>
      <c r="K333" s="69">
        <f t="shared" si="122"/>
        <v>414.96</v>
      </c>
      <c r="L333" s="69">
        <f t="shared" si="123"/>
        <v>1054.88</v>
      </c>
      <c r="M333" s="70">
        <f t="shared" si="124"/>
        <v>1329.36</v>
      </c>
      <c r="N333" s="71"/>
      <c r="O333" s="71"/>
      <c r="P333" s="71"/>
      <c r="Q333" s="71"/>
      <c r="R333" s="71"/>
      <c r="S333" s="71"/>
      <c r="T333" s="71"/>
      <c r="U333" s="71"/>
      <c r="V333" s="71"/>
      <c r="W333" s="71"/>
      <c r="X333" s="71"/>
      <c r="Y333" s="71"/>
      <c r="Z333" s="71"/>
    </row>
    <row r="334" ht="15.75" customHeight="1">
      <c r="A334" s="62" t="s">
        <v>693</v>
      </c>
      <c r="B334" s="63" t="s">
        <v>694</v>
      </c>
      <c r="C334" s="64">
        <v>96358.0</v>
      </c>
      <c r="D334" s="65" t="s">
        <v>695</v>
      </c>
      <c r="E334" s="66" t="s">
        <v>31</v>
      </c>
      <c r="F334" s="67">
        <v>6.9</v>
      </c>
      <c r="G334" s="68">
        <v>64.53</v>
      </c>
      <c r="H334" s="68">
        <v>11.33</v>
      </c>
      <c r="I334" s="69">
        <f t="shared" si="120"/>
        <v>75.86</v>
      </c>
      <c r="J334" s="69">
        <f t="shared" si="121"/>
        <v>445.257</v>
      </c>
      <c r="K334" s="69">
        <f t="shared" si="122"/>
        <v>78.177</v>
      </c>
      <c r="L334" s="69">
        <f t="shared" si="123"/>
        <v>523.434</v>
      </c>
      <c r="M334" s="70">
        <f t="shared" si="124"/>
        <v>659.63</v>
      </c>
      <c r="N334" s="71"/>
      <c r="O334" s="71"/>
      <c r="P334" s="71"/>
      <c r="Q334" s="71"/>
      <c r="R334" s="71"/>
      <c r="S334" s="71"/>
      <c r="T334" s="71"/>
      <c r="U334" s="71"/>
      <c r="V334" s="71"/>
      <c r="W334" s="71"/>
      <c r="X334" s="71"/>
      <c r="Y334" s="71"/>
      <c r="Z334" s="71"/>
    </row>
    <row r="335" ht="15.75" customHeight="1">
      <c r="A335" s="62" t="s">
        <v>696</v>
      </c>
      <c r="B335" s="63" t="s">
        <v>697</v>
      </c>
      <c r="C335" s="64">
        <v>90793.0</v>
      </c>
      <c r="D335" s="65" t="s">
        <v>698</v>
      </c>
      <c r="E335" s="67" t="s">
        <v>39</v>
      </c>
      <c r="F335" s="67">
        <v>1.0</v>
      </c>
      <c r="G335" s="68">
        <v>730.37</v>
      </c>
      <c r="H335" s="68">
        <v>20.58</v>
      </c>
      <c r="I335" s="69">
        <f t="shared" si="120"/>
        <v>750.95</v>
      </c>
      <c r="J335" s="69">
        <f t="shared" si="121"/>
        <v>730.37</v>
      </c>
      <c r="K335" s="69">
        <f t="shared" si="122"/>
        <v>20.58</v>
      </c>
      <c r="L335" s="69">
        <f t="shared" si="123"/>
        <v>750.95</v>
      </c>
      <c r="M335" s="70">
        <f t="shared" si="124"/>
        <v>946.35</v>
      </c>
      <c r="N335" s="71"/>
      <c r="O335" s="71"/>
      <c r="P335" s="71"/>
      <c r="Q335" s="71"/>
      <c r="R335" s="71"/>
      <c r="S335" s="71"/>
      <c r="T335" s="71"/>
      <c r="U335" s="71"/>
      <c r="V335" s="71"/>
      <c r="W335" s="71"/>
      <c r="X335" s="71"/>
      <c r="Y335" s="71"/>
      <c r="Z335" s="71"/>
    </row>
    <row r="336" ht="15.75" customHeight="1">
      <c r="A336" s="62" t="s">
        <v>699</v>
      </c>
      <c r="B336" s="63" t="s">
        <v>391</v>
      </c>
      <c r="C336" s="64">
        <v>91305.0</v>
      </c>
      <c r="D336" s="65" t="s">
        <v>300</v>
      </c>
      <c r="E336" s="67" t="s">
        <v>39</v>
      </c>
      <c r="F336" s="67">
        <v>1.0</v>
      </c>
      <c r="G336" s="68">
        <v>68.12</v>
      </c>
      <c r="H336" s="68">
        <v>17.01</v>
      </c>
      <c r="I336" s="69">
        <f t="shared" si="120"/>
        <v>85.13</v>
      </c>
      <c r="J336" s="69">
        <f t="shared" si="121"/>
        <v>68.12</v>
      </c>
      <c r="K336" s="69">
        <f t="shared" si="122"/>
        <v>17.01</v>
      </c>
      <c r="L336" s="69">
        <f t="shared" si="123"/>
        <v>85.13</v>
      </c>
      <c r="M336" s="70">
        <f t="shared" si="124"/>
        <v>107.28</v>
      </c>
      <c r="N336" s="71"/>
      <c r="O336" s="71"/>
      <c r="P336" s="71"/>
      <c r="Q336" s="71"/>
      <c r="R336" s="71"/>
      <c r="S336" s="71"/>
      <c r="T336" s="71"/>
      <c r="U336" s="71"/>
      <c r="V336" s="71"/>
      <c r="W336" s="71"/>
      <c r="X336" s="71"/>
      <c r="Y336" s="71"/>
      <c r="Z336" s="71"/>
    </row>
    <row r="337">
      <c r="A337" s="62" t="s">
        <v>700</v>
      </c>
      <c r="B337" s="63" t="s">
        <v>701</v>
      </c>
      <c r="C337" s="64">
        <v>102193.0</v>
      </c>
      <c r="D337" s="65" t="s">
        <v>702</v>
      </c>
      <c r="E337" s="66" t="s">
        <v>31</v>
      </c>
      <c r="F337" s="67">
        <v>138.0</v>
      </c>
      <c r="G337" s="68">
        <v>0.67</v>
      </c>
      <c r="H337" s="68">
        <v>1.03</v>
      </c>
      <c r="I337" s="69">
        <f t="shared" si="120"/>
        <v>1.7</v>
      </c>
      <c r="J337" s="69">
        <f t="shared" si="121"/>
        <v>92.46</v>
      </c>
      <c r="K337" s="69">
        <f t="shared" si="122"/>
        <v>142.14</v>
      </c>
      <c r="L337" s="69">
        <f t="shared" si="123"/>
        <v>234.6</v>
      </c>
      <c r="M337" s="70">
        <f t="shared" si="124"/>
        <v>295.64</v>
      </c>
      <c r="N337" s="141"/>
      <c r="O337" s="142"/>
      <c r="P337" s="142"/>
      <c r="Q337" s="142"/>
      <c r="R337" s="142"/>
      <c r="S337" s="142"/>
      <c r="T337" s="142"/>
      <c r="U337" s="142"/>
      <c r="V337" s="142"/>
      <c r="W337" s="142"/>
      <c r="X337" s="142"/>
      <c r="Y337" s="142"/>
      <c r="Z337" s="142"/>
    </row>
    <row r="338" ht="15.75" customHeight="1">
      <c r="A338" s="62" t="s">
        <v>703</v>
      </c>
      <c r="B338" s="63" t="s">
        <v>701</v>
      </c>
      <c r="C338" s="64">
        <v>102220.0</v>
      </c>
      <c r="D338" s="65" t="s">
        <v>34</v>
      </c>
      <c r="E338" s="66" t="s">
        <v>31</v>
      </c>
      <c r="F338" s="67">
        <v>138.0</v>
      </c>
      <c r="G338" s="68">
        <v>6.05</v>
      </c>
      <c r="H338" s="68">
        <v>7.11</v>
      </c>
      <c r="I338" s="69">
        <f t="shared" si="120"/>
        <v>13.16</v>
      </c>
      <c r="J338" s="69">
        <f t="shared" si="121"/>
        <v>834.9</v>
      </c>
      <c r="K338" s="69">
        <f t="shared" si="122"/>
        <v>981.18</v>
      </c>
      <c r="L338" s="69">
        <f t="shared" si="123"/>
        <v>1816.08</v>
      </c>
      <c r="M338" s="70">
        <f t="shared" si="124"/>
        <v>2288.62</v>
      </c>
      <c r="N338" s="140"/>
      <c r="O338" s="140"/>
      <c r="P338" s="140"/>
      <c r="Q338" s="140"/>
      <c r="R338" s="140"/>
      <c r="S338" s="140"/>
      <c r="T338" s="140"/>
      <c r="U338" s="140"/>
      <c r="V338" s="140"/>
      <c r="W338" s="140"/>
      <c r="X338" s="140"/>
      <c r="Y338" s="140"/>
      <c r="Z338" s="140"/>
    </row>
    <row r="339" ht="15.75" customHeight="1">
      <c r="A339" s="139"/>
      <c r="B339" s="50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17"/>
      <c r="N339" s="56"/>
      <c r="O339" s="56"/>
      <c r="P339" s="56"/>
      <c r="Q339" s="56"/>
      <c r="R339" s="56"/>
      <c r="S339" s="56"/>
      <c r="T339" s="56"/>
      <c r="U339" s="56"/>
      <c r="V339" s="56"/>
      <c r="W339" s="56"/>
      <c r="X339" s="56"/>
      <c r="Y339" s="56"/>
      <c r="Z339" s="56"/>
    </row>
    <row r="340" ht="12.75" customHeight="1">
      <c r="A340" s="57" t="s">
        <v>704</v>
      </c>
      <c r="B340" s="50"/>
      <c r="C340" s="17"/>
      <c r="D340" s="77" t="s">
        <v>705</v>
      </c>
      <c r="E340" s="50"/>
      <c r="F340" s="50"/>
      <c r="G340" s="50"/>
      <c r="H340" s="50"/>
      <c r="I340" s="17"/>
      <c r="J340" s="59">
        <f t="shared" ref="J340:M340" si="125">SUM(J341:J353)</f>
        <v>4476.273</v>
      </c>
      <c r="K340" s="59">
        <f t="shared" si="125"/>
        <v>1552.58385</v>
      </c>
      <c r="L340" s="59">
        <f t="shared" si="125"/>
        <v>6028.85685</v>
      </c>
      <c r="M340" s="59">
        <f t="shared" si="125"/>
        <v>7597.55</v>
      </c>
      <c r="N340" s="126">
        <f>M340</f>
        <v>7597.55</v>
      </c>
      <c r="O340" s="56"/>
      <c r="P340" s="56"/>
      <c r="Q340" s="56"/>
      <c r="R340" s="56"/>
      <c r="S340" s="56"/>
      <c r="T340" s="56"/>
      <c r="U340" s="56"/>
      <c r="V340" s="56"/>
      <c r="W340" s="56"/>
      <c r="X340" s="56"/>
      <c r="Y340" s="56"/>
      <c r="Z340" s="56"/>
    </row>
    <row r="341" ht="15.75" customHeight="1">
      <c r="A341" s="62" t="s">
        <v>706</v>
      </c>
      <c r="B341" s="63" t="s">
        <v>537</v>
      </c>
      <c r="C341" s="64">
        <v>91996.0</v>
      </c>
      <c r="D341" s="65" t="s">
        <v>538</v>
      </c>
      <c r="E341" s="67" t="s">
        <v>39</v>
      </c>
      <c r="F341" s="125">
        <v>13.0</v>
      </c>
      <c r="G341" s="68">
        <v>18.6</v>
      </c>
      <c r="H341" s="68">
        <v>12.29</v>
      </c>
      <c r="I341" s="69">
        <f t="shared" ref="I341:I353" si="126">SUM(G341:H341)</f>
        <v>30.89</v>
      </c>
      <c r="J341" s="69">
        <f t="shared" ref="J341:J353" si="127">G341*F341</f>
        <v>241.8</v>
      </c>
      <c r="K341" s="69">
        <f t="shared" ref="K341:K353" si="128">H341*F341</f>
        <v>159.77</v>
      </c>
      <c r="L341" s="69">
        <f t="shared" ref="L341:L353" si="129">I341*F341</f>
        <v>401.57</v>
      </c>
      <c r="M341" s="70">
        <f t="shared" ref="M341:M353" si="130">ROUND(L341*(1+$M$4),2)</f>
        <v>506.06</v>
      </c>
      <c r="N341" s="71"/>
      <c r="O341" s="71"/>
      <c r="P341" s="71"/>
      <c r="Q341" s="71"/>
      <c r="R341" s="71"/>
      <c r="S341" s="71"/>
      <c r="T341" s="71"/>
      <c r="U341" s="71"/>
      <c r="V341" s="71"/>
      <c r="W341" s="71"/>
      <c r="X341" s="71"/>
      <c r="Y341" s="71"/>
      <c r="Z341" s="71"/>
    </row>
    <row r="342" ht="15.75" customHeight="1">
      <c r="A342" s="62" t="s">
        <v>707</v>
      </c>
      <c r="B342" s="63" t="s">
        <v>542</v>
      </c>
      <c r="C342" s="64">
        <v>100556.0</v>
      </c>
      <c r="D342" s="65" t="s">
        <v>543</v>
      </c>
      <c r="E342" s="67" t="s">
        <v>17</v>
      </c>
      <c r="F342" s="125">
        <v>1.0</v>
      </c>
      <c r="G342" s="68">
        <v>41.28</v>
      </c>
      <c r="H342" s="68">
        <v>11.14</v>
      </c>
      <c r="I342" s="69">
        <f t="shared" si="126"/>
        <v>52.42</v>
      </c>
      <c r="J342" s="69">
        <f t="shared" si="127"/>
        <v>41.28</v>
      </c>
      <c r="K342" s="69">
        <f t="shared" si="128"/>
        <v>11.14</v>
      </c>
      <c r="L342" s="69">
        <f t="shared" si="129"/>
        <v>52.42</v>
      </c>
      <c r="M342" s="70">
        <f t="shared" si="130"/>
        <v>66.06</v>
      </c>
      <c r="N342" s="71"/>
      <c r="O342" s="71"/>
      <c r="P342" s="71"/>
      <c r="Q342" s="71"/>
      <c r="R342" s="71"/>
      <c r="S342" s="71"/>
      <c r="T342" s="71"/>
      <c r="U342" s="71"/>
      <c r="V342" s="71"/>
      <c r="W342" s="71"/>
      <c r="X342" s="71"/>
      <c r="Y342" s="71"/>
      <c r="Z342" s="71"/>
    </row>
    <row r="343" ht="15.75" customHeight="1">
      <c r="A343" s="62" t="s">
        <v>708</v>
      </c>
      <c r="B343" s="63" t="s">
        <v>545</v>
      </c>
      <c r="C343" s="64">
        <v>91996.0</v>
      </c>
      <c r="D343" s="65" t="s">
        <v>538</v>
      </c>
      <c r="E343" s="67" t="s">
        <v>39</v>
      </c>
      <c r="F343" s="125">
        <v>1.0</v>
      </c>
      <c r="G343" s="68">
        <v>18.6</v>
      </c>
      <c r="H343" s="68">
        <v>12.29</v>
      </c>
      <c r="I343" s="69">
        <f t="shared" si="126"/>
        <v>30.89</v>
      </c>
      <c r="J343" s="69">
        <f t="shared" si="127"/>
        <v>18.6</v>
      </c>
      <c r="K343" s="69">
        <f t="shared" si="128"/>
        <v>12.29</v>
      </c>
      <c r="L343" s="69">
        <f t="shared" si="129"/>
        <v>30.89</v>
      </c>
      <c r="M343" s="70">
        <f t="shared" si="130"/>
        <v>38.93</v>
      </c>
      <c r="N343" s="71"/>
      <c r="O343" s="71"/>
      <c r="P343" s="71"/>
      <c r="Q343" s="71"/>
      <c r="R343" s="71"/>
      <c r="S343" s="71"/>
      <c r="T343" s="71"/>
      <c r="U343" s="71"/>
      <c r="V343" s="71"/>
      <c r="W343" s="71"/>
      <c r="X343" s="71"/>
      <c r="Y343" s="71"/>
      <c r="Z343" s="71"/>
    </row>
    <row r="344" ht="15.75" customHeight="1">
      <c r="A344" s="62" t="s">
        <v>709</v>
      </c>
      <c r="B344" s="63" t="s">
        <v>552</v>
      </c>
      <c r="C344" s="64">
        <v>95777.0</v>
      </c>
      <c r="D344" s="65" t="s">
        <v>553</v>
      </c>
      <c r="E344" s="67" t="s">
        <v>39</v>
      </c>
      <c r="F344" s="125">
        <v>14.0</v>
      </c>
      <c r="G344" s="68">
        <v>15.1</v>
      </c>
      <c r="H344" s="68">
        <v>11.07</v>
      </c>
      <c r="I344" s="69">
        <f t="shared" si="126"/>
        <v>26.17</v>
      </c>
      <c r="J344" s="69">
        <f t="shared" si="127"/>
        <v>211.4</v>
      </c>
      <c r="K344" s="69">
        <f t="shared" si="128"/>
        <v>154.98</v>
      </c>
      <c r="L344" s="69">
        <f t="shared" si="129"/>
        <v>366.38</v>
      </c>
      <c r="M344" s="70">
        <f t="shared" si="130"/>
        <v>461.71</v>
      </c>
      <c r="N344" s="71"/>
      <c r="O344" s="71"/>
      <c r="P344" s="71"/>
      <c r="Q344" s="71"/>
      <c r="R344" s="71"/>
      <c r="S344" s="71"/>
      <c r="T344" s="71"/>
      <c r="U344" s="71"/>
      <c r="V344" s="71"/>
      <c r="W344" s="71"/>
      <c r="X344" s="71"/>
      <c r="Y344" s="71"/>
      <c r="Z344" s="71"/>
    </row>
    <row r="345" ht="15.75" customHeight="1">
      <c r="A345" s="62" t="s">
        <v>710</v>
      </c>
      <c r="B345" s="63" t="s">
        <v>547</v>
      </c>
      <c r="C345" s="64">
        <v>91953.0</v>
      </c>
      <c r="D345" s="65" t="s">
        <v>548</v>
      </c>
      <c r="E345" s="67" t="s">
        <v>39</v>
      </c>
      <c r="F345" s="125">
        <v>1.0</v>
      </c>
      <c r="G345" s="68">
        <v>16.51</v>
      </c>
      <c r="H345" s="68">
        <v>9.62</v>
      </c>
      <c r="I345" s="69">
        <f t="shared" si="126"/>
        <v>26.13</v>
      </c>
      <c r="J345" s="69">
        <f t="shared" si="127"/>
        <v>16.51</v>
      </c>
      <c r="K345" s="69">
        <f t="shared" si="128"/>
        <v>9.62</v>
      </c>
      <c r="L345" s="69">
        <f t="shared" si="129"/>
        <v>26.13</v>
      </c>
      <c r="M345" s="70">
        <f t="shared" si="130"/>
        <v>32.93</v>
      </c>
      <c r="N345" s="71"/>
      <c r="O345" s="71"/>
      <c r="P345" s="71"/>
      <c r="Q345" s="71"/>
      <c r="R345" s="71"/>
      <c r="S345" s="71"/>
      <c r="T345" s="71"/>
      <c r="U345" s="71"/>
      <c r="V345" s="71"/>
      <c r="W345" s="71"/>
      <c r="X345" s="71"/>
      <c r="Y345" s="71"/>
      <c r="Z345" s="71"/>
    </row>
    <row r="346" ht="15.75" customHeight="1">
      <c r="A346" s="62" t="s">
        <v>711</v>
      </c>
      <c r="B346" s="63" t="s">
        <v>555</v>
      </c>
      <c r="C346" s="64">
        <v>91870.0</v>
      </c>
      <c r="D346" s="65" t="s">
        <v>556</v>
      </c>
      <c r="E346" s="67" t="s">
        <v>47</v>
      </c>
      <c r="F346" s="125">
        <v>110.0</v>
      </c>
      <c r="G346" s="68">
        <v>5.12</v>
      </c>
      <c r="H346" s="68">
        <v>4.92</v>
      </c>
      <c r="I346" s="69">
        <f t="shared" si="126"/>
        <v>10.04</v>
      </c>
      <c r="J346" s="69">
        <f t="shared" si="127"/>
        <v>563.2</v>
      </c>
      <c r="K346" s="69">
        <f t="shared" si="128"/>
        <v>541.2</v>
      </c>
      <c r="L346" s="69">
        <f t="shared" si="129"/>
        <v>1104.4</v>
      </c>
      <c r="M346" s="70">
        <f t="shared" si="130"/>
        <v>1391.76</v>
      </c>
      <c r="N346" s="71"/>
      <c r="O346" s="71"/>
      <c r="P346" s="71"/>
      <c r="Q346" s="71"/>
      <c r="R346" s="71"/>
      <c r="S346" s="71"/>
      <c r="T346" s="71"/>
      <c r="U346" s="71"/>
      <c r="V346" s="71"/>
      <c r="W346" s="71"/>
      <c r="X346" s="71"/>
      <c r="Y346" s="71"/>
      <c r="Z346" s="71"/>
    </row>
    <row r="347" ht="15.75" customHeight="1">
      <c r="A347" s="62" t="s">
        <v>712</v>
      </c>
      <c r="B347" s="63" t="s">
        <v>570</v>
      </c>
      <c r="C347" s="64">
        <v>91925.0</v>
      </c>
      <c r="D347" s="65" t="s">
        <v>571</v>
      </c>
      <c r="E347" s="67" t="s">
        <v>47</v>
      </c>
      <c r="F347" s="125">
        <v>60.0</v>
      </c>
      <c r="G347" s="68">
        <v>3.15</v>
      </c>
      <c r="H347" s="68">
        <v>0.76</v>
      </c>
      <c r="I347" s="69">
        <f t="shared" si="126"/>
        <v>3.91</v>
      </c>
      <c r="J347" s="69">
        <f t="shared" si="127"/>
        <v>189</v>
      </c>
      <c r="K347" s="69">
        <f t="shared" si="128"/>
        <v>45.6</v>
      </c>
      <c r="L347" s="69">
        <f t="shared" si="129"/>
        <v>234.6</v>
      </c>
      <c r="M347" s="70">
        <f t="shared" si="130"/>
        <v>295.64</v>
      </c>
      <c r="N347" s="71"/>
      <c r="O347" s="71"/>
      <c r="P347" s="71"/>
      <c r="Q347" s="71"/>
      <c r="R347" s="71"/>
      <c r="S347" s="71"/>
      <c r="T347" s="71"/>
      <c r="U347" s="71"/>
      <c r="V347" s="71"/>
      <c r="W347" s="71"/>
      <c r="X347" s="71"/>
      <c r="Y347" s="71"/>
      <c r="Z347" s="71"/>
    </row>
    <row r="348" ht="15.75" customHeight="1">
      <c r="A348" s="62" t="s">
        <v>713</v>
      </c>
      <c r="B348" s="63" t="s">
        <v>573</v>
      </c>
      <c r="C348" s="64">
        <v>91927.0</v>
      </c>
      <c r="D348" s="65" t="s">
        <v>574</v>
      </c>
      <c r="E348" s="67" t="s">
        <v>47</v>
      </c>
      <c r="F348" s="125">
        <v>280.0</v>
      </c>
      <c r="G348" s="68">
        <v>4.33</v>
      </c>
      <c r="H348" s="68">
        <v>0.96</v>
      </c>
      <c r="I348" s="69">
        <f t="shared" si="126"/>
        <v>5.29</v>
      </c>
      <c r="J348" s="69">
        <f t="shared" si="127"/>
        <v>1212.4</v>
      </c>
      <c r="K348" s="69">
        <f t="shared" si="128"/>
        <v>268.8</v>
      </c>
      <c r="L348" s="69">
        <f t="shared" si="129"/>
        <v>1481.2</v>
      </c>
      <c r="M348" s="70">
        <f t="shared" si="130"/>
        <v>1866.61</v>
      </c>
      <c r="N348" s="71"/>
      <c r="O348" s="71"/>
      <c r="P348" s="71"/>
      <c r="Q348" s="71"/>
      <c r="R348" s="71"/>
      <c r="S348" s="71"/>
      <c r="T348" s="71"/>
      <c r="U348" s="71"/>
      <c r="V348" s="71"/>
      <c r="W348" s="71"/>
      <c r="X348" s="71"/>
      <c r="Y348" s="71"/>
      <c r="Z348" s="71"/>
    </row>
    <row r="349" ht="15.75" customHeight="1">
      <c r="A349" s="62" t="s">
        <v>714</v>
      </c>
      <c r="B349" s="63" t="s">
        <v>582</v>
      </c>
      <c r="C349" s="64">
        <v>93653.0</v>
      </c>
      <c r="D349" s="65" t="s">
        <v>583</v>
      </c>
      <c r="E349" s="67" t="s">
        <v>39</v>
      </c>
      <c r="F349" s="125">
        <v>3.0</v>
      </c>
      <c r="G349" s="68">
        <v>10.01</v>
      </c>
      <c r="H349" s="68">
        <v>1.11</v>
      </c>
      <c r="I349" s="69">
        <f t="shared" si="126"/>
        <v>11.12</v>
      </c>
      <c r="J349" s="69">
        <f t="shared" si="127"/>
        <v>30.03</v>
      </c>
      <c r="K349" s="69">
        <f t="shared" si="128"/>
        <v>3.33</v>
      </c>
      <c r="L349" s="69">
        <f t="shared" si="129"/>
        <v>33.36</v>
      </c>
      <c r="M349" s="70">
        <f t="shared" si="130"/>
        <v>42.04</v>
      </c>
      <c r="N349" s="71"/>
      <c r="O349" s="71"/>
      <c r="P349" s="71"/>
      <c r="Q349" s="71"/>
      <c r="R349" s="71"/>
      <c r="S349" s="71"/>
      <c r="T349" s="71"/>
      <c r="U349" s="71"/>
      <c r="V349" s="71"/>
      <c r="W349" s="71"/>
      <c r="X349" s="71"/>
      <c r="Y349" s="71"/>
      <c r="Z349" s="71"/>
    </row>
    <row r="350" ht="15.75" customHeight="1">
      <c r="A350" s="62" t="s">
        <v>715</v>
      </c>
      <c r="B350" s="63" t="s">
        <v>716</v>
      </c>
      <c r="C350" s="64" t="s">
        <v>717</v>
      </c>
      <c r="D350" s="65" t="s">
        <v>718</v>
      </c>
      <c r="E350" s="67" t="s">
        <v>39</v>
      </c>
      <c r="F350" s="125">
        <v>1.0</v>
      </c>
      <c r="G350" s="68">
        <v>40.25</v>
      </c>
      <c r="H350" s="68">
        <v>9.88</v>
      </c>
      <c r="I350" s="69">
        <f t="shared" si="126"/>
        <v>50.13</v>
      </c>
      <c r="J350" s="69">
        <f t="shared" si="127"/>
        <v>40.25</v>
      </c>
      <c r="K350" s="69">
        <f t="shared" si="128"/>
        <v>9.88</v>
      </c>
      <c r="L350" s="69">
        <f t="shared" si="129"/>
        <v>50.13</v>
      </c>
      <c r="M350" s="70">
        <f t="shared" si="130"/>
        <v>63.17</v>
      </c>
      <c r="N350" s="71"/>
      <c r="O350" s="71"/>
      <c r="P350" s="71"/>
      <c r="Q350" s="71"/>
      <c r="R350" s="71"/>
      <c r="S350" s="71"/>
      <c r="T350" s="71"/>
      <c r="U350" s="71"/>
      <c r="V350" s="71"/>
      <c r="W350" s="71"/>
      <c r="X350" s="71"/>
      <c r="Y350" s="71"/>
      <c r="Z350" s="71"/>
    </row>
    <row r="351" ht="15.75" customHeight="1">
      <c r="A351" s="62" t="s">
        <v>719</v>
      </c>
      <c r="B351" s="63" t="s">
        <v>594</v>
      </c>
      <c r="C351" s="64">
        <v>91936.0</v>
      </c>
      <c r="D351" s="65" t="s">
        <v>595</v>
      </c>
      <c r="E351" s="67" t="s">
        <v>39</v>
      </c>
      <c r="F351" s="125">
        <v>4.0</v>
      </c>
      <c r="G351" s="68">
        <v>8.24</v>
      </c>
      <c r="H351" s="68">
        <v>4.62</v>
      </c>
      <c r="I351" s="69">
        <f t="shared" si="126"/>
        <v>12.86</v>
      </c>
      <c r="J351" s="69">
        <f t="shared" si="127"/>
        <v>32.96</v>
      </c>
      <c r="K351" s="69">
        <f t="shared" si="128"/>
        <v>18.48</v>
      </c>
      <c r="L351" s="69">
        <f t="shared" si="129"/>
        <v>51.44</v>
      </c>
      <c r="M351" s="70">
        <f t="shared" si="130"/>
        <v>64.82</v>
      </c>
      <c r="N351" s="71"/>
      <c r="O351" s="71"/>
      <c r="P351" s="71"/>
      <c r="Q351" s="71"/>
      <c r="R351" s="71"/>
      <c r="S351" s="71"/>
      <c r="T351" s="71"/>
      <c r="U351" s="71"/>
      <c r="V351" s="71"/>
      <c r="W351" s="71"/>
      <c r="X351" s="71"/>
      <c r="Y351" s="71"/>
      <c r="Z351" s="71"/>
    </row>
    <row r="352" ht="15.75" customHeight="1">
      <c r="A352" s="62" t="s">
        <v>720</v>
      </c>
      <c r="B352" s="63" t="s">
        <v>721</v>
      </c>
      <c r="C352" s="64" t="s">
        <v>722</v>
      </c>
      <c r="D352" s="65" t="s">
        <v>723</v>
      </c>
      <c r="E352" s="67" t="s">
        <v>17</v>
      </c>
      <c r="F352" s="67">
        <v>2.0</v>
      </c>
      <c r="G352" s="68">
        <v>58.08</v>
      </c>
      <c r="H352" s="68">
        <v>5.78</v>
      </c>
      <c r="I352" s="69">
        <f t="shared" si="126"/>
        <v>63.86</v>
      </c>
      <c r="J352" s="69">
        <f t="shared" si="127"/>
        <v>116.16</v>
      </c>
      <c r="K352" s="69">
        <f t="shared" si="128"/>
        <v>11.56</v>
      </c>
      <c r="L352" s="69">
        <f t="shared" si="129"/>
        <v>127.72</v>
      </c>
      <c r="M352" s="70">
        <f t="shared" si="130"/>
        <v>160.95</v>
      </c>
      <c r="N352" s="71"/>
      <c r="O352" s="71"/>
      <c r="P352" s="71"/>
      <c r="Q352" s="71"/>
      <c r="R352" s="71"/>
      <c r="S352" s="71"/>
      <c r="T352" s="71"/>
      <c r="U352" s="71"/>
      <c r="V352" s="71"/>
      <c r="W352" s="71"/>
      <c r="X352" s="71"/>
      <c r="Y352" s="71"/>
      <c r="Z352" s="71"/>
    </row>
    <row r="353" ht="15.75" customHeight="1">
      <c r="A353" s="62" t="s">
        <v>724</v>
      </c>
      <c r="B353" s="63" t="s">
        <v>69</v>
      </c>
      <c r="C353" s="64" t="s">
        <v>70</v>
      </c>
      <c r="D353" s="65" t="s">
        <v>71</v>
      </c>
      <c r="E353" s="67" t="s">
        <v>39</v>
      </c>
      <c r="F353" s="67">
        <v>30.0</v>
      </c>
      <c r="G353" s="69">
        <v>58.7561</v>
      </c>
      <c r="H353" s="69">
        <v>10.197795</v>
      </c>
      <c r="I353" s="69">
        <f t="shared" si="126"/>
        <v>68.953895</v>
      </c>
      <c r="J353" s="69">
        <f t="shared" si="127"/>
        <v>1762.683</v>
      </c>
      <c r="K353" s="69">
        <f t="shared" si="128"/>
        <v>305.93385</v>
      </c>
      <c r="L353" s="69">
        <f t="shared" si="129"/>
        <v>2068.61685</v>
      </c>
      <c r="M353" s="70">
        <f t="shared" si="130"/>
        <v>2606.87</v>
      </c>
      <c r="N353" s="71"/>
      <c r="O353" s="71"/>
      <c r="P353" s="71"/>
      <c r="Q353" s="71"/>
      <c r="R353" s="71"/>
      <c r="S353" s="71"/>
      <c r="T353" s="71"/>
      <c r="U353" s="71"/>
      <c r="V353" s="71"/>
      <c r="W353" s="71"/>
      <c r="X353" s="71"/>
      <c r="Y353" s="71"/>
      <c r="Z353" s="71"/>
    </row>
    <row r="354" ht="12.75" customHeight="1">
      <c r="A354" s="143"/>
      <c r="B354" s="144"/>
      <c r="C354" s="145"/>
      <c r="D354" s="143"/>
      <c r="E354" s="143"/>
      <c r="F354" s="144"/>
      <c r="G354" s="143"/>
      <c r="H354" s="143"/>
      <c r="I354" s="143"/>
      <c r="J354" s="143"/>
      <c r="K354" s="143"/>
      <c r="L354" s="143"/>
      <c r="M354" s="143"/>
    </row>
    <row r="355" ht="12.75" customHeight="1">
      <c r="A355" s="57" t="s">
        <v>725</v>
      </c>
      <c r="B355" s="50"/>
      <c r="C355" s="17"/>
      <c r="D355" s="77" t="s">
        <v>726</v>
      </c>
      <c r="E355" s="50"/>
      <c r="F355" s="50"/>
      <c r="G355" s="50"/>
      <c r="H355" s="50"/>
      <c r="I355" s="17"/>
      <c r="J355" s="146">
        <f t="shared" ref="J355:M355" si="131">J356+J367</f>
        <v>9817.4081</v>
      </c>
      <c r="K355" s="146">
        <f t="shared" si="131"/>
        <v>3544.71577</v>
      </c>
      <c r="L355" s="146">
        <f t="shared" si="131"/>
        <v>13362.12387</v>
      </c>
      <c r="M355" s="146">
        <f t="shared" si="131"/>
        <v>16838.93</v>
      </c>
      <c r="N355" s="60">
        <f>M355</f>
        <v>16838.93</v>
      </c>
      <c r="O355" s="61"/>
      <c r="P355" s="61"/>
      <c r="Q355" s="61"/>
      <c r="R355" s="61"/>
      <c r="S355" s="61"/>
      <c r="T355" s="61"/>
      <c r="U355" s="61"/>
      <c r="V355" s="61"/>
      <c r="W355" s="61"/>
      <c r="X355" s="61"/>
      <c r="Y355" s="61"/>
      <c r="Z355" s="61"/>
    </row>
    <row r="356" ht="15.75" customHeight="1">
      <c r="A356" s="147" t="s">
        <v>727</v>
      </c>
      <c r="B356" s="50"/>
      <c r="C356" s="17"/>
      <c r="D356" s="148" t="s">
        <v>728</v>
      </c>
      <c r="E356" s="50"/>
      <c r="F356" s="50"/>
      <c r="G356" s="50"/>
      <c r="H356" s="50"/>
      <c r="I356" s="17"/>
      <c r="J356" s="149">
        <f t="shared" ref="J356:M356" si="132">SUM(J357:J366)</f>
        <v>3402.0715</v>
      </c>
      <c r="K356" s="149">
        <f t="shared" si="132"/>
        <v>1503.329</v>
      </c>
      <c r="L356" s="149">
        <f t="shared" si="132"/>
        <v>4905.4005</v>
      </c>
      <c r="M356" s="149">
        <f t="shared" si="132"/>
        <v>6181.79</v>
      </c>
      <c r="N356" s="150"/>
      <c r="O356" s="150"/>
      <c r="P356" s="150"/>
      <c r="Q356" s="150"/>
      <c r="R356" s="150"/>
      <c r="S356" s="150"/>
      <c r="T356" s="150"/>
      <c r="U356" s="150"/>
      <c r="V356" s="150"/>
      <c r="W356" s="150"/>
      <c r="X356" s="150"/>
      <c r="Y356" s="150"/>
      <c r="Z356" s="150"/>
    </row>
    <row r="357" ht="15.75" customHeight="1">
      <c r="A357" s="151" t="s">
        <v>729</v>
      </c>
      <c r="B357" s="152" t="s">
        <v>730</v>
      </c>
      <c r="C357" s="153">
        <v>101159.0</v>
      </c>
      <c r="D357" s="154" t="s">
        <v>731</v>
      </c>
      <c r="E357" s="155" t="s">
        <v>31</v>
      </c>
      <c r="F357" s="156">
        <v>4.85</v>
      </c>
      <c r="G357" s="68">
        <v>66.99</v>
      </c>
      <c r="H357" s="68">
        <v>50.88</v>
      </c>
      <c r="I357" s="69">
        <f t="shared" ref="I357:I366" si="133">SUM(G357:H357)</f>
        <v>117.87</v>
      </c>
      <c r="J357" s="69">
        <f t="shared" ref="J357:J366" si="134">G357*F357</f>
        <v>324.9015</v>
      </c>
      <c r="K357" s="69">
        <f t="shared" ref="K357:K366" si="135">H357*F357</f>
        <v>246.768</v>
      </c>
      <c r="L357" s="69">
        <f t="shared" ref="L357:L366" si="136">I357*F357</f>
        <v>571.6695</v>
      </c>
      <c r="M357" s="70">
        <f t="shared" ref="M357:M366" si="137">ROUND(L357*(1+$M$4),2)</f>
        <v>720.42</v>
      </c>
      <c r="N357" s="157"/>
      <c r="O357" s="157"/>
      <c r="P357" s="157"/>
      <c r="Q357" s="157"/>
      <c r="R357" s="157"/>
      <c r="S357" s="157"/>
      <c r="T357" s="157"/>
      <c r="U357" s="157"/>
      <c r="V357" s="157"/>
      <c r="W357" s="157"/>
      <c r="X357" s="157"/>
      <c r="Y357" s="157"/>
      <c r="Z357" s="157"/>
    </row>
    <row r="358" ht="15.75" customHeight="1">
      <c r="A358" s="151" t="s">
        <v>732</v>
      </c>
      <c r="B358" s="152" t="s">
        <v>733</v>
      </c>
      <c r="C358" s="153">
        <v>87879.0</v>
      </c>
      <c r="D358" s="154" t="s">
        <v>734</v>
      </c>
      <c r="E358" s="155" t="s">
        <v>31</v>
      </c>
      <c r="F358" s="156">
        <v>10.6</v>
      </c>
      <c r="G358" s="68">
        <v>1.76</v>
      </c>
      <c r="H358" s="68">
        <v>1.67</v>
      </c>
      <c r="I358" s="69">
        <f t="shared" si="133"/>
        <v>3.43</v>
      </c>
      <c r="J358" s="69">
        <f t="shared" si="134"/>
        <v>18.656</v>
      </c>
      <c r="K358" s="69">
        <f t="shared" si="135"/>
        <v>17.702</v>
      </c>
      <c r="L358" s="69">
        <f t="shared" si="136"/>
        <v>36.358</v>
      </c>
      <c r="M358" s="70">
        <f t="shared" si="137"/>
        <v>45.82</v>
      </c>
      <c r="N358" s="157"/>
      <c r="O358" s="157"/>
      <c r="P358" s="157"/>
      <c r="Q358" s="157"/>
      <c r="R358" s="157"/>
      <c r="S358" s="157"/>
      <c r="T358" s="157"/>
      <c r="U358" s="157"/>
      <c r="V358" s="157"/>
      <c r="W358" s="157"/>
      <c r="X358" s="157"/>
      <c r="Y358" s="157"/>
      <c r="Z358" s="157"/>
    </row>
    <row r="359" ht="15.75" customHeight="1">
      <c r="A359" s="151" t="s">
        <v>735</v>
      </c>
      <c r="B359" s="158" t="s">
        <v>736</v>
      </c>
      <c r="C359" s="153">
        <v>87794.0</v>
      </c>
      <c r="D359" s="154" t="s">
        <v>737</v>
      </c>
      <c r="E359" s="155" t="s">
        <v>31</v>
      </c>
      <c r="F359" s="156">
        <v>10.6</v>
      </c>
      <c r="G359" s="68">
        <v>19.58</v>
      </c>
      <c r="H359" s="68">
        <v>17.1</v>
      </c>
      <c r="I359" s="69">
        <f t="shared" si="133"/>
        <v>36.68</v>
      </c>
      <c r="J359" s="69">
        <f t="shared" si="134"/>
        <v>207.548</v>
      </c>
      <c r="K359" s="69">
        <f t="shared" si="135"/>
        <v>181.26</v>
      </c>
      <c r="L359" s="69">
        <f t="shared" si="136"/>
        <v>388.808</v>
      </c>
      <c r="M359" s="70">
        <f t="shared" si="137"/>
        <v>489.98</v>
      </c>
      <c r="N359" s="157"/>
      <c r="O359" s="157"/>
      <c r="P359" s="157"/>
      <c r="Q359" s="157"/>
      <c r="R359" s="157"/>
      <c r="S359" s="157"/>
      <c r="T359" s="157"/>
      <c r="U359" s="157"/>
      <c r="V359" s="157"/>
      <c r="W359" s="157"/>
      <c r="X359" s="157"/>
      <c r="Y359" s="157"/>
      <c r="Z359" s="157"/>
    </row>
    <row r="360" ht="15.75" customHeight="1">
      <c r="A360" s="151" t="s">
        <v>738</v>
      </c>
      <c r="B360" s="159" t="s">
        <v>739</v>
      </c>
      <c r="C360" s="64">
        <v>88485.0</v>
      </c>
      <c r="D360" s="65" t="s">
        <v>30</v>
      </c>
      <c r="E360" s="160" t="s">
        <v>31</v>
      </c>
      <c r="F360" s="161">
        <v>10.6</v>
      </c>
      <c r="G360" s="162">
        <v>1.58</v>
      </c>
      <c r="H360" s="162">
        <v>0.91</v>
      </c>
      <c r="I360" s="163">
        <f t="shared" si="133"/>
        <v>2.49</v>
      </c>
      <c r="J360" s="163">
        <f t="shared" si="134"/>
        <v>16.748</v>
      </c>
      <c r="K360" s="163">
        <f t="shared" si="135"/>
        <v>9.646</v>
      </c>
      <c r="L360" s="163">
        <f t="shared" si="136"/>
        <v>26.394</v>
      </c>
      <c r="M360" s="70">
        <f t="shared" si="137"/>
        <v>33.26</v>
      </c>
      <c r="N360" s="87"/>
      <c r="O360" s="87"/>
      <c r="P360" s="87"/>
      <c r="Q360" s="87"/>
      <c r="R360" s="87"/>
      <c r="S360" s="87"/>
      <c r="T360" s="87"/>
      <c r="U360" s="87"/>
      <c r="V360" s="87"/>
      <c r="W360" s="87"/>
      <c r="X360" s="87"/>
      <c r="Y360" s="87"/>
      <c r="Z360" s="87"/>
    </row>
    <row r="361" ht="15.75" customHeight="1">
      <c r="A361" s="151" t="s">
        <v>740</v>
      </c>
      <c r="B361" s="159" t="s">
        <v>739</v>
      </c>
      <c r="C361" s="64">
        <v>88489.0</v>
      </c>
      <c r="D361" s="65" t="s">
        <v>67</v>
      </c>
      <c r="E361" s="160" t="s">
        <v>31</v>
      </c>
      <c r="F361" s="161">
        <v>10.6</v>
      </c>
      <c r="G361" s="162">
        <v>9.38</v>
      </c>
      <c r="H361" s="162">
        <v>4.4</v>
      </c>
      <c r="I361" s="163">
        <f t="shared" si="133"/>
        <v>13.78</v>
      </c>
      <c r="J361" s="163">
        <f t="shared" si="134"/>
        <v>99.428</v>
      </c>
      <c r="K361" s="163">
        <f t="shared" si="135"/>
        <v>46.64</v>
      </c>
      <c r="L361" s="163">
        <f t="shared" si="136"/>
        <v>146.068</v>
      </c>
      <c r="M361" s="70">
        <f t="shared" si="137"/>
        <v>184.07</v>
      </c>
      <c r="N361" s="87"/>
      <c r="O361" s="87"/>
      <c r="P361" s="87"/>
      <c r="Q361" s="87"/>
      <c r="R361" s="87"/>
      <c r="S361" s="87"/>
      <c r="T361" s="87"/>
      <c r="U361" s="87"/>
      <c r="V361" s="87"/>
      <c r="W361" s="87"/>
      <c r="X361" s="87"/>
      <c r="Y361" s="87"/>
      <c r="Z361" s="87"/>
    </row>
    <row r="362" ht="15.75" customHeight="1">
      <c r="A362" s="151" t="s">
        <v>741</v>
      </c>
      <c r="B362" s="152" t="s">
        <v>742</v>
      </c>
      <c r="C362" s="164">
        <v>101964.0</v>
      </c>
      <c r="D362" s="165" t="s">
        <v>743</v>
      </c>
      <c r="E362" s="155" t="s">
        <v>31</v>
      </c>
      <c r="F362" s="156">
        <v>9.9</v>
      </c>
      <c r="G362" s="68">
        <v>127.72</v>
      </c>
      <c r="H362" s="68">
        <v>23.38</v>
      </c>
      <c r="I362" s="69">
        <f t="shared" si="133"/>
        <v>151.1</v>
      </c>
      <c r="J362" s="69">
        <f t="shared" si="134"/>
        <v>1264.428</v>
      </c>
      <c r="K362" s="69">
        <f t="shared" si="135"/>
        <v>231.462</v>
      </c>
      <c r="L362" s="69">
        <f t="shared" si="136"/>
        <v>1495.89</v>
      </c>
      <c r="M362" s="70">
        <f t="shared" si="137"/>
        <v>1885.12</v>
      </c>
      <c r="N362" s="157"/>
      <c r="O362" s="157"/>
      <c r="P362" s="157"/>
      <c r="Q362" s="157"/>
      <c r="R362" s="157"/>
      <c r="S362" s="157"/>
      <c r="T362" s="157"/>
      <c r="U362" s="157"/>
      <c r="V362" s="157"/>
      <c r="W362" s="157"/>
      <c r="X362" s="157"/>
      <c r="Y362" s="157"/>
      <c r="Z362" s="157"/>
    </row>
    <row r="363" ht="15.75" customHeight="1">
      <c r="A363" s="151" t="s">
        <v>744</v>
      </c>
      <c r="B363" s="152" t="s">
        <v>745</v>
      </c>
      <c r="C363" s="164" t="s">
        <v>746</v>
      </c>
      <c r="D363" s="165" t="s">
        <v>747</v>
      </c>
      <c r="E363" s="155" t="s">
        <v>31</v>
      </c>
      <c r="F363" s="156">
        <v>12.0</v>
      </c>
      <c r="G363" s="68">
        <v>1.58</v>
      </c>
      <c r="H363" s="68">
        <v>3.39</v>
      </c>
      <c r="I363" s="69">
        <f t="shared" si="133"/>
        <v>4.97</v>
      </c>
      <c r="J363" s="69">
        <f t="shared" si="134"/>
        <v>18.96</v>
      </c>
      <c r="K363" s="69">
        <f t="shared" si="135"/>
        <v>40.68</v>
      </c>
      <c r="L363" s="69">
        <f t="shared" si="136"/>
        <v>59.64</v>
      </c>
      <c r="M363" s="70">
        <f t="shared" si="137"/>
        <v>75.16</v>
      </c>
      <c r="N363" s="157"/>
      <c r="O363" s="157"/>
      <c r="P363" s="157"/>
      <c r="Q363" s="157"/>
      <c r="R363" s="157"/>
      <c r="S363" s="157"/>
      <c r="T363" s="157"/>
      <c r="U363" s="157"/>
      <c r="V363" s="157"/>
      <c r="W363" s="157"/>
      <c r="X363" s="157"/>
      <c r="Y363" s="157"/>
      <c r="Z363" s="157"/>
    </row>
    <row r="364" ht="15.75" customHeight="1">
      <c r="A364" s="151" t="s">
        <v>748</v>
      </c>
      <c r="B364" s="63" t="s">
        <v>64</v>
      </c>
      <c r="C364" s="64">
        <v>88485.0</v>
      </c>
      <c r="D364" s="65" t="s">
        <v>30</v>
      </c>
      <c r="E364" s="66" t="s">
        <v>31</v>
      </c>
      <c r="F364" s="67">
        <v>131.0</v>
      </c>
      <c r="G364" s="68">
        <v>1.58</v>
      </c>
      <c r="H364" s="68">
        <v>0.91</v>
      </c>
      <c r="I364" s="69">
        <f t="shared" si="133"/>
        <v>2.49</v>
      </c>
      <c r="J364" s="69">
        <f t="shared" si="134"/>
        <v>206.98</v>
      </c>
      <c r="K364" s="69">
        <f t="shared" si="135"/>
        <v>119.21</v>
      </c>
      <c r="L364" s="69">
        <f t="shared" si="136"/>
        <v>326.19</v>
      </c>
      <c r="M364" s="70">
        <f t="shared" si="137"/>
        <v>411.06</v>
      </c>
      <c r="N364" s="71"/>
      <c r="O364" s="71"/>
      <c r="P364" s="71"/>
      <c r="Q364" s="71"/>
      <c r="R364" s="71"/>
      <c r="S364" s="71"/>
      <c r="T364" s="71"/>
      <c r="U364" s="71"/>
      <c r="V364" s="71"/>
      <c r="W364" s="71"/>
      <c r="X364" s="71"/>
      <c r="Y364" s="71"/>
      <c r="Z364" s="71"/>
    </row>
    <row r="365" ht="15.75" customHeight="1">
      <c r="A365" s="151" t="s">
        <v>749</v>
      </c>
      <c r="B365" s="63" t="s">
        <v>166</v>
      </c>
      <c r="C365" s="64">
        <v>88489.0</v>
      </c>
      <c r="D365" s="65" t="s">
        <v>67</v>
      </c>
      <c r="E365" s="66" t="s">
        <v>31</v>
      </c>
      <c r="F365" s="67">
        <v>131.0</v>
      </c>
      <c r="G365" s="68">
        <v>9.38</v>
      </c>
      <c r="H365" s="68">
        <v>4.4</v>
      </c>
      <c r="I365" s="69">
        <f t="shared" si="133"/>
        <v>13.78</v>
      </c>
      <c r="J365" s="69">
        <f t="shared" si="134"/>
        <v>1228.78</v>
      </c>
      <c r="K365" s="69">
        <f t="shared" si="135"/>
        <v>576.4</v>
      </c>
      <c r="L365" s="69">
        <f t="shared" si="136"/>
        <v>1805.18</v>
      </c>
      <c r="M365" s="70">
        <f t="shared" si="137"/>
        <v>2274.89</v>
      </c>
      <c r="N365" s="71"/>
      <c r="O365" s="71"/>
      <c r="P365" s="71"/>
      <c r="Q365" s="71"/>
      <c r="R365" s="71"/>
      <c r="S365" s="71"/>
      <c r="T365" s="71"/>
      <c r="U365" s="71"/>
      <c r="V365" s="71"/>
      <c r="W365" s="71"/>
      <c r="X365" s="71"/>
      <c r="Y365" s="71"/>
      <c r="Z365" s="71"/>
    </row>
    <row r="366" ht="15.75" customHeight="1">
      <c r="A366" s="151" t="s">
        <v>750</v>
      </c>
      <c r="B366" s="152" t="s">
        <v>751</v>
      </c>
      <c r="C366" s="164" t="s">
        <v>746</v>
      </c>
      <c r="D366" s="165" t="s">
        <v>752</v>
      </c>
      <c r="E366" s="155" t="s">
        <v>31</v>
      </c>
      <c r="F366" s="156">
        <v>9.9</v>
      </c>
      <c r="G366" s="68">
        <v>1.58</v>
      </c>
      <c r="H366" s="68">
        <v>3.39</v>
      </c>
      <c r="I366" s="69">
        <f t="shared" si="133"/>
        <v>4.97</v>
      </c>
      <c r="J366" s="69">
        <f t="shared" si="134"/>
        <v>15.642</v>
      </c>
      <c r="K366" s="69">
        <f t="shared" si="135"/>
        <v>33.561</v>
      </c>
      <c r="L366" s="69">
        <f t="shared" si="136"/>
        <v>49.203</v>
      </c>
      <c r="M366" s="70">
        <f t="shared" si="137"/>
        <v>62.01</v>
      </c>
      <c r="N366" s="157"/>
      <c r="O366" s="157"/>
      <c r="P366" s="157"/>
      <c r="Q366" s="157"/>
      <c r="R366" s="157"/>
      <c r="S366" s="157"/>
      <c r="T366" s="157"/>
      <c r="U366" s="157"/>
      <c r="V366" s="157"/>
      <c r="W366" s="157"/>
      <c r="X366" s="157"/>
      <c r="Y366" s="157"/>
      <c r="Z366" s="157"/>
    </row>
    <row r="367" ht="12.75" customHeight="1">
      <c r="A367" s="147" t="s">
        <v>753</v>
      </c>
      <c r="B367" s="50"/>
      <c r="C367" s="17"/>
      <c r="D367" s="148" t="s">
        <v>754</v>
      </c>
      <c r="E367" s="50"/>
      <c r="F367" s="50"/>
      <c r="G367" s="50"/>
      <c r="H367" s="50"/>
      <c r="I367" s="17"/>
      <c r="J367" s="149">
        <f t="shared" ref="J367:M367" si="138">SUM(J368:J392)</f>
        <v>6415.3366</v>
      </c>
      <c r="K367" s="149">
        <f t="shared" si="138"/>
        <v>2041.38677</v>
      </c>
      <c r="L367" s="149">
        <f t="shared" si="138"/>
        <v>8456.72337</v>
      </c>
      <c r="M367" s="149">
        <f t="shared" si="138"/>
        <v>10657.14</v>
      </c>
      <c r="N367" s="166"/>
      <c r="O367" s="166"/>
      <c r="P367" s="166"/>
      <c r="Q367" s="166"/>
      <c r="R367" s="166"/>
      <c r="S367" s="166"/>
      <c r="T367" s="166"/>
      <c r="U367" s="166"/>
      <c r="V367" s="166"/>
      <c r="W367" s="166"/>
      <c r="X367" s="166"/>
      <c r="Y367" s="166"/>
      <c r="Z367" s="166"/>
    </row>
    <row r="368">
      <c r="A368" s="167" t="s">
        <v>755</v>
      </c>
      <c r="B368" s="63" t="s">
        <v>756</v>
      </c>
      <c r="C368" s="64" t="s">
        <v>757</v>
      </c>
      <c r="D368" s="65" t="s">
        <v>758</v>
      </c>
      <c r="E368" s="67" t="s">
        <v>17</v>
      </c>
      <c r="F368" s="125">
        <v>50.0</v>
      </c>
      <c r="G368" s="68">
        <v>0.11</v>
      </c>
      <c r="H368" s="68">
        <v>0.47</v>
      </c>
      <c r="I368" s="69">
        <f t="shared" ref="I368:I392" si="139">SUM(G368:H368)</f>
        <v>0.58</v>
      </c>
      <c r="J368" s="69">
        <f t="shared" ref="J368:J392" si="140">G368*F368</f>
        <v>5.5</v>
      </c>
      <c r="K368" s="69">
        <f t="shared" ref="K368:K392" si="141">H368*F368</f>
        <v>23.5</v>
      </c>
      <c r="L368" s="69">
        <f t="shared" ref="L368:L392" si="142">I368*F368</f>
        <v>29</v>
      </c>
      <c r="M368" s="70">
        <f t="shared" ref="M368:M392" si="143">ROUND(L368*(1+$M$4),2)</f>
        <v>36.55</v>
      </c>
      <c r="N368" s="166"/>
      <c r="O368" s="166"/>
      <c r="P368" s="166"/>
      <c r="Q368" s="166"/>
      <c r="R368" s="166"/>
      <c r="S368" s="166"/>
      <c r="T368" s="166"/>
      <c r="U368" s="166"/>
      <c r="V368" s="166"/>
      <c r="W368" s="166"/>
      <c r="X368" s="166"/>
      <c r="Y368" s="166"/>
      <c r="Z368" s="166"/>
    </row>
    <row r="369">
      <c r="A369" s="167" t="s">
        <v>759</v>
      </c>
      <c r="B369" s="63" t="s">
        <v>760</v>
      </c>
      <c r="C369" s="64">
        <v>91996.0</v>
      </c>
      <c r="D369" s="65" t="s">
        <v>538</v>
      </c>
      <c r="E369" s="67" t="s">
        <v>39</v>
      </c>
      <c r="F369" s="125">
        <v>18.0</v>
      </c>
      <c r="G369" s="68">
        <v>18.6</v>
      </c>
      <c r="H369" s="68">
        <v>12.29</v>
      </c>
      <c r="I369" s="69">
        <f t="shared" si="139"/>
        <v>30.89</v>
      </c>
      <c r="J369" s="69">
        <f t="shared" si="140"/>
        <v>334.8</v>
      </c>
      <c r="K369" s="69">
        <f t="shared" si="141"/>
        <v>221.22</v>
      </c>
      <c r="L369" s="69">
        <f t="shared" si="142"/>
        <v>556.02</v>
      </c>
      <c r="M369" s="70">
        <f t="shared" si="143"/>
        <v>700.7</v>
      </c>
      <c r="N369" s="166"/>
      <c r="O369" s="166"/>
      <c r="P369" s="166"/>
      <c r="Q369" s="166"/>
      <c r="R369" s="166"/>
      <c r="S369" s="166"/>
      <c r="T369" s="166"/>
      <c r="U369" s="166"/>
      <c r="V369" s="166"/>
      <c r="W369" s="166"/>
      <c r="X369" s="166"/>
      <c r="Y369" s="166"/>
      <c r="Z369" s="166"/>
    </row>
    <row r="370">
      <c r="A370" s="167" t="s">
        <v>761</v>
      </c>
      <c r="B370" s="63" t="s">
        <v>762</v>
      </c>
      <c r="C370" s="64">
        <v>92004.0</v>
      </c>
      <c r="D370" s="65" t="s">
        <v>763</v>
      </c>
      <c r="E370" s="67" t="s">
        <v>39</v>
      </c>
      <c r="F370" s="125">
        <v>5.0</v>
      </c>
      <c r="G370" s="68">
        <v>30.62</v>
      </c>
      <c r="H370" s="68">
        <v>20.26</v>
      </c>
      <c r="I370" s="69">
        <f t="shared" si="139"/>
        <v>50.88</v>
      </c>
      <c r="J370" s="69">
        <f t="shared" si="140"/>
        <v>153.1</v>
      </c>
      <c r="K370" s="69">
        <f t="shared" si="141"/>
        <v>101.3</v>
      </c>
      <c r="L370" s="69">
        <f t="shared" si="142"/>
        <v>254.4</v>
      </c>
      <c r="M370" s="70">
        <f t="shared" si="143"/>
        <v>320.59</v>
      </c>
      <c r="N370" s="166"/>
      <c r="O370" s="166"/>
      <c r="P370" s="166"/>
      <c r="Q370" s="166"/>
      <c r="R370" s="166"/>
      <c r="S370" s="166"/>
      <c r="T370" s="166"/>
      <c r="U370" s="166"/>
      <c r="V370" s="166"/>
      <c r="W370" s="166"/>
      <c r="X370" s="166"/>
      <c r="Y370" s="166"/>
      <c r="Z370" s="166"/>
    </row>
    <row r="371">
      <c r="A371" s="167" t="s">
        <v>764</v>
      </c>
      <c r="B371" s="63" t="s">
        <v>765</v>
      </c>
      <c r="C371" s="64">
        <v>91953.0</v>
      </c>
      <c r="D371" s="65" t="s">
        <v>548</v>
      </c>
      <c r="E371" s="67" t="s">
        <v>39</v>
      </c>
      <c r="F371" s="125">
        <v>2.0</v>
      </c>
      <c r="G371" s="68">
        <v>16.51</v>
      </c>
      <c r="H371" s="68">
        <v>9.62</v>
      </c>
      <c r="I371" s="69">
        <f t="shared" si="139"/>
        <v>26.13</v>
      </c>
      <c r="J371" s="69">
        <f t="shared" si="140"/>
        <v>33.02</v>
      </c>
      <c r="K371" s="69">
        <f t="shared" si="141"/>
        <v>19.24</v>
      </c>
      <c r="L371" s="69">
        <f t="shared" si="142"/>
        <v>52.26</v>
      </c>
      <c r="M371" s="70">
        <f t="shared" si="143"/>
        <v>65.86</v>
      </c>
      <c r="N371" s="166"/>
      <c r="O371" s="166"/>
      <c r="P371" s="166"/>
      <c r="Q371" s="166"/>
      <c r="R371" s="166"/>
      <c r="S371" s="166"/>
      <c r="T371" s="166"/>
      <c r="U371" s="166"/>
      <c r="V371" s="166"/>
      <c r="W371" s="166"/>
      <c r="X371" s="166"/>
      <c r="Y371" s="166"/>
      <c r="Z371" s="166"/>
    </row>
    <row r="372">
      <c r="A372" s="167" t="s">
        <v>766</v>
      </c>
      <c r="B372" s="63" t="s">
        <v>767</v>
      </c>
      <c r="C372" s="64">
        <v>91967.0</v>
      </c>
      <c r="D372" s="65" t="s">
        <v>768</v>
      </c>
      <c r="E372" s="67" t="s">
        <v>39</v>
      </c>
      <c r="F372" s="125">
        <v>1.0</v>
      </c>
      <c r="G372" s="68">
        <v>36.43</v>
      </c>
      <c r="H372" s="68">
        <v>20.25</v>
      </c>
      <c r="I372" s="69">
        <f t="shared" si="139"/>
        <v>56.68</v>
      </c>
      <c r="J372" s="69">
        <f t="shared" si="140"/>
        <v>36.43</v>
      </c>
      <c r="K372" s="69">
        <f t="shared" si="141"/>
        <v>20.25</v>
      </c>
      <c r="L372" s="69">
        <f t="shared" si="142"/>
        <v>56.68</v>
      </c>
      <c r="M372" s="70">
        <f t="shared" si="143"/>
        <v>71.43</v>
      </c>
      <c r="N372" s="166"/>
      <c r="O372" s="166"/>
      <c r="P372" s="166"/>
      <c r="Q372" s="166"/>
      <c r="R372" s="166"/>
      <c r="S372" s="166"/>
      <c r="T372" s="166"/>
      <c r="U372" s="166"/>
      <c r="V372" s="166"/>
      <c r="W372" s="166"/>
      <c r="X372" s="166"/>
      <c r="Y372" s="166"/>
      <c r="Z372" s="166"/>
    </row>
    <row r="373">
      <c r="A373" s="167" t="s">
        <v>769</v>
      </c>
      <c r="B373" s="63" t="s">
        <v>552</v>
      </c>
      <c r="C373" s="64">
        <v>95777.0</v>
      </c>
      <c r="D373" s="65" t="s">
        <v>553</v>
      </c>
      <c r="E373" s="67" t="s">
        <v>39</v>
      </c>
      <c r="F373" s="125">
        <v>29.0</v>
      </c>
      <c r="G373" s="68">
        <v>15.1</v>
      </c>
      <c r="H373" s="68">
        <v>11.07</v>
      </c>
      <c r="I373" s="69">
        <f t="shared" si="139"/>
        <v>26.17</v>
      </c>
      <c r="J373" s="69">
        <f t="shared" si="140"/>
        <v>437.9</v>
      </c>
      <c r="K373" s="69">
        <f t="shared" si="141"/>
        <v>321.03</v>
      </c>
      <c r="L373" s="69">
        <f t="shared" si="142"/>
        <v>758.93</v>
      </c>
      <c r="M373" s="70">
        <f t="shared" si="143"/>
        <v>956.4</v>
      </c>
      <c r="N373" s="166"/>
      <c r="O373" s="166"/>
      <c r="P373" s="166"/>
      <c r="Q373" s="166"/>
      <c r="R373" s="166"/>
      <c r="S373" s="166"/>
      <c r="T373" s="166"/>
      <c r="U373" s="166"/>
      <c r="V373" s="166"/>
      <c r="W373" s="166"/>
      <c r="X373" s="166"/>
      <c r="Y373" s="166"/>
      <c r="Z373" s="166"/>
    </row>
    <row r="374">
      <c r="A374" s="167" t="s">
        <v>770</v>
      </c>
      <c r="B374" s="63" t="s">
        <v>570</v>
      </c>
      <c r="C374" s="64">
        <v>91925.0</v>
      </c>
      <c r="D374" s="65" t="s">
        <v>571</v>
      </c>
      <c r="E374" s="67" t="s">
        <v>47</v>
      </c>
      <c r="F374" s="125">
        <f>ROUND(119*1.05,0)</f>
        <v>125</v>
      </c>
      <c r="G374" s="68">
        <v>3.15</v>
      </c>
      <c r="H374" s="68">
        <v>0.76</v>
      </c>
      <c r="I374" s="69">
        <f t="shared" si="139"/>
        <v>3.91</v>
      </c>
      <c r="J374" s="69">
        <f t="shared" si="140"/>
        <v>393.75</v>
      </c>
      <c r="K374" s="69">
        <f t="shared" si="141"/>
        <v>95</v>
      </c>
      <c r="L374" s="69">
        <f t="shared" si="142"/>
        <v>488.75</v>
      </c>
      <c r="M374" s="70">
        <f t="shared" si="143"/>
        <v>615.92</v>
      </c>
      <c r="N374" s="166"/>
      <c r="O374" s="166"/>
      <c r="P374" s="166"/>
      <c r="Q374" s="166"/>
      <c r="R374" s="166"/>
      <c r="S374" s="166"/>
      <c r="T374" s="166"/>
      <c r="U374" s="166"/>
      <c r="V374" s="166"/>
      <c r="W374" s="166"/>
      <c r="X374" s="166"/>
      <c r="Y374" s="166"/>
      <c r="Z374" s="166"/>
    </row>
    <row r="375">
      <c r="A375" s="167" t="s">
        <v>771</v>
      </c>
      <c r="B375" s="63" t="s">
        <v>573</v>
      </c>
      <c r="C375" s="64">
        <v>91927.0</v>
      </c>
      <c r="D375" s="65" t="s">
        <v>574</v>
      </c>
      <c r="E375" s="67" t="s">
        <v>47</v>
      </c>
      <c r="F375" s="125">
        <v>200.0</v>
      </c>
      <c r="G375" s="68">
        <v>4.33</v>
      </c>
      <c r="H375" s="68">
        <v>0.96</v>
      </c>
      <c r="I375" s="69">
        <f t="shared" si="139"/>
        <v>5.29</v>
      </c>
      <c r="J375" s="69">
        <f t="shared" si="140"/>
        <v>866</v>
      </c>
      <c r="K375" s="69">
        <f t="shared" si="141"/>
        <v>192</v>
      </c>
      <c r="L375" s="69">
        <f t="shared" si="142"/>
        <v>1058</v>
      </c>
      <c r="M375" s="70">
        <f t="shared" si="143"/>
        <v>1333.29</v>
      </c>
      <c r="N375" s="166"/>
      <c r="O375" s="166"/>
      <c r="P375" s="166"/>
      <c r="Q375" s="166"/>
      <c r="R375" s="166"/>
      <c r="S375" s="166"/>
      <c r="T375" s="166"/>
      <c r="U375" s="166"/>
      <c r="V375" s="166"/>
      <c r="W375" s="166"/>
      <c r="X375" s="166"/>
      <c r="Y375" s="166"/>
      <c r="Z375" s="166"/>
    </row>
    <row r="376">
      <c r="A376" s="167" t="s">
        <v>772</v>
      </c>
      <c r="B376" s="63" t="s">
        <v>773</v>
      </c>
      <c r="C376" s="64">
        <v>91929.0</v>
      </c>
      <c r="D376" s="65" t="s">
        <v>577</v>
      </c>
      <c r="E376" s="67" t="s">
        <v>47</v>
      </c>
      <c r="F376" s="125">
        <v>150.0</v>
      </c>
      <c r="G376" s="68">
        <v>6.16</v>
      </c>
      <c r="H376" s="68">
        <v>1.27</v>
      </c>
      <c r="I376" s="69">
        <f t="shared" si="139"/>
        <v>7.43</v>
      </c>
      <c r="J376" s="69">
        <f t="shared" si="140"/>
        <v>924</v>
      </c>
      <c r="K376" s="69">
        <f t="shared" si="141"/>
        <v>190.5</v>
      </c>
      <c r="L376" s="69">
        <f t="shared" si="142"/>
        <v>1114.5</v>
      </c>
      <c r="M376" s="70">
        <f t="shared" si="143"/>
        <v>1404.49</v>
      </c>
      <c r="N376" s="166"/>
      <c r="O376" s="166"/>
      <c r="P376" s="166"/>
      <c r="Q376" s="166"/>
      <c r="R376" s="166"/>
      <c r="S376" s="166"/>
      <c r="T376" s="166"/>
      <c r="U376" s="166"/>
      <c r="V376" s="166"/>
      <c r="W376" s="166"/>
      <c r="X376" s="166"/>
      <c r="Y376" s="166"/>
      <c r="Z376" s="166"/>
    </row>
    <row r="377">
      <c r="A377" s="167" t="s">
        <v>774</v>
      </c>
      <c r="B377" s="63" t="s">
        <v>775</v>
      </c>
      <c r="C377" s="64">
        <v>92980.0</v>
      </c>
      <c r="D377" s="65" t="s">
        <v>776</v>
      </c>
      <c r="E377" s="67" t="s">
        <v>47</v>
      </c>
      <c r="F377" s="125">
        <v>25.0</v>
      </c>
      <c r="G377" s="68">
        <v>10.86</v>
      </c>
      <c r="H377" s="68">
        <v>0.27</v>
      </c>
      <c r="I377" s="69">
        <f t="shared" si="139"/>
        <v>11.13</v>
      </c>
      <c r="J377" s="69">
        <f t="shared" si="140"/>
        <v>271.5</v>
      </c>
      <c r="K377" s="69">
        <f t="shared" si="141"/>
        <v>6.75</v>
      </c>
      <c r="L377" s="69">
        <f t="shared" si="142"/>
        <v>278.25</v>
      </c>
      <c r="M377" s="70">
        <f t="shared" si="143"/>
        <v>350.65</v>
      </c>
      <c r="N377" s="166"/>
      <c r="O377" s="166"/>
      <c r="P377" s="166"/>
      <c r="Q377" s="166"/>
      <c r="R377" s="166"/>
      <c r="S377" s="166"/>
      <c r="T377" s="166"/>
      <c r="U377" s="166"/>
      <c r="V377" s="166"/>
      <c r="W377" s="166"/>
      <c r="X377" s="166"/>
      <c r="Y377" s="166"/>
      <c r="Z377" s="166"/>
    </row>
    <row r="378">
      <c r="A378" s="167" t="s">
        <v>777</v>
      </c>
      <c r="B378" s="63" t="s">
        <v>778</v>
      </c>
      <c r="C378" s="64" t="s">
        <v>70</v>
      </c>
      <c r="D378" s="65" t="s">
        <v>71</v>
      </c>
      <c r="E378" s="67" t="s">
        <v>39</v>
      </c>
      <c r="F378" s="125">
        <v>6.0</v>
      </c>
      <c r="G378" s="69">
        <v>58.7561</v>
      </c>
      <c r="H378" s="69">
        <v>10.197795</v>
      </c>
      <c r="I378" s="69">
        <f t="shared" si="139"/>
        <v>68.953895</v>
      </c>
      <c r="J378" s="69">
        <f t="shared" si="140"/>
        <v>352.5366</v>
      </c>
      <c r="K378" s="69">
        <f t="shared" si="141"/>
        <v>61.18677</v>
      </c>
      <c r="L378" s="69">
        <f t="shared" si="142"/>
        <v>413.72337</v>
      </c>
      <c r="M378" s="70">
        <f t="shared" si="143"/>
        <v>521.37</v>
      </c>
      <c r="N378" s="166"/>
      <c r="O378" s="166"/>
      <c r="P378" s="166"/>
      <c r="Q378" s="166"/>
      <c r="R378" s="166"/>
      <c r="S378" s="166"/>
      <c r="T378" s="166"/>
      <c r="U378" s="166"/>
      <c r="V378" s="166"/>
      <c r="W378" s="166"/>
      <c r="X378" s="166"/>
      <c r="Y378" s="166"/>
      <c r="Z378" s="166"/>
    </row>
    <row r="379">
      <c r="A379" s="167" t="s">
        <v>779</v>
      </c>
      <c r="B379" s="63" t="s">
        <v>780</v>
      </c>
      <c r="C379" s="64">
        <v>97593.0</v>
      </c>
      <c r="D379" s="65" t="s">
        <v>781</v>
      </c>
      <c r="E379" s="67" t="s">
        <v>39</v>
      </c>
      <c r="F379" s="125">
        <v>3.0</v>
      </c>
      <c r="G379" s="68">
        <v>78.66</v>
      </c>
      <c r="H379" s="68">
        <v>10.98</v>
      </c>
      <c r="I379" s="69">
        <f t="shared" si="139"/>
        <v>89.64</v>
      </c>
      <c r="J379" s="69">
        <f t="shared" si="140"/>
        <v>235.98</v>
      </c>
      <c r="K379" s="69">
        <f t="shared" si="141"/>
        <v>32.94</v>
      </c>
      <c r="L379" s="69">
        <f t="shared" si="142"/>
        <v>268.92</v>
      </c>
      <c r="M379" s="70">
        <f t="shared" si="143"/>
        <v>338.89</v>
      </c>
      <c r="N379" s="166"/>
      <c r="O379" s="166"/>
      <c r="P379" s="166"/>
      <c r="Q379" s="166"/>
      <c r="R379" s="166"/>
      <c r="S379" s="166"/>
      <c r="T379" s="166"/>
      <c r="U379" s="166"/>
      <c r="V379" s="166"/>
      <c r="W379" s="166"/>
      <c r="X379" s="166"/>
      <c r="Y379" s="166"/>
      <c r="Z379" s="166"/>
    </row>
    <row r="380">
      <c r="A380" s="167" t="s">
        <v>782</v>
      </c>
      <c r="B380" s="63" t="s">
        <v>783</v>
      </c>
      <c r="C380" s="64">
        <v>39771.0</v>
      </c>
      <c r="D380" s="65" t="s">
        <v>784</v>
      </c>
      <c r="E380" s="67" t="s">
        <v>39</v>
      </c>
      <c r="F380" s="125">
        <v>3.0</v>
      </c>
      <c r="G380" s="68">
        <v>53.15</v>
      </c>
      <c r="H380" s="68">
        <v>3.71</v>
      </c>
      <c r="I380" s="69">
        <f t="shared" si="139"/>
        <v>56.86</v>
      </c>
      <c r="J380" s="69">
        <f t="shared" si="140"/>
        <v>159.45</v>
      </c>
      <c r="K380" s="69">
        <f t="shared" si="141"/>
        <v>11.13</v>
      </c>
      <c r="L380" s="69">
        <f t="shared" si="142"/>
        <v>170.58</v>
      </c>
      <c r="M380" s="70">
        <f t="shared" si="143"/>
        <v>214.96</v>
      </c>
      <c r="N380" s="166"/>
      <c r="O380" s="166"/>
      <c r="P380" s="166"/>
      <c r="Q380" s="166"/>
      <c r="R380" s="166"/>
      <c r="S380" s="166"/>
      <c r="T380" s="166"/>
      <c r="U380" s="166"/>
      <c r="V380" s="166"/>
      <c r="W380" s="166"/>
      <c r="X380" s="166"/>
      <c r="Y380" s="166"/>
      <c r="Z380" s="166"/>
    </row>
    <row r="381">
      <c r="A381" s="167" t="s">
        <v>785</v>
      </c>
      <c r="B381" s="63" t="s">
        <v>786</v>
      </c>
      <c r="C381" s="64">
        <v>95749.0</v>
      </c>
      <c r="D381" s="65" t="s">
        <v>787</v>
      </c>
      <c r="E381" s="67" t="s">
        <v>47</v>
      </c>
      <c r="F381" s="168">
        <f>ROUNDUP((1.75+2+2.95+2+1.65+2.7+2.7+0.85+5.4+3.1+5.35+2+4.2+5.3+2+2.45+5)*1.05,0)</f>
        <v>54</v>
      </c>
      <c r="G381" s="68">
        <v>13.93</v>
      </c>
      <c r="H381" s="68">
        <v>9.71</v>
      </c>
      <c r="I381" s="69">
        <f t="shared" si="139"/>
        <v>23.64</v>
      </c>
      <c r="J381" s="69">
        <f t="shared" si="140"/>
        <v>752.22</v>
      </c>
      <c r="K381" s="69">
        <f t="shared" si="141"/>
        <v>524.34</v>
      </c>
      <c r="L381" s="69">
        <f t="shared" si="142"/>
        <v>1276.56</v>
      </c>
      <c r="M381" s="70">
        <f t="shared" si="143"/>
        <v>1608.72</v>
      </c>
      <c r="N381" s="166"/>
      <c r="O381" s="166"/>
      <c r="P381" s="166"/>
      <c r="Q381" s="166"/>
      <c r="R381" s="166"/>
      <c r="S381" s="166"/>
      <c r="T381" s="166"/>
      <c r="U381" s="166"/>
      <c r="V381" s="166"/>
      <c r="W381" s="166"/>
      <c r="X381" s="166"/>
      <c r="Y381" s="166"/>
      <c r="Z381" s="166"/>
    </row>
    <row r="382">
      <c r="A382" s="167" t="s">
        <v>788</v>
      </c>
      <c r="B382" s="63" t="s">
        <v>789</v>
      </c>
      <c r="C382" s="64">
        <v>95750.0</v>
      </c>
      <c r="D382" s="65" t="s">
        <v>790</v>
      </c>
      <c r="E382" s="67" t="s">
        <v>47</v>
      </c>
      <c r="F382" s="125">
        <f>ROUNDUP((6.15+1.65+2)*1.05,0)</f>
        <v>11</v>
      </c>
      <c r="G382" s="68">
        <v>17.02</v>
      </c>
      <c r="H382" s="68">
        <v>10.63</v>
      </c>
      <c r="I382" s="69">
        <f t="shared" si="139"/>
        <v>27.65</v>
      </c>
      <c r="J382" s="69">
        <f t="shared" si="140"/>
        <v>187.22</v>
      </c>
      <c r="K382" s="69">
        <f t="shared" si="141"/>
        <v>116.93</v>
      </c>
      <c r="L382" s="69">
        <f t="shared" si="142"/>
        <v>304.15</v>
      </c>
      <c r="M382" s="70">
        <f t="shared" si="143"/>
        <v>383.29</v>
      </c>
      <c r="N382" s="166"/>
      <c r="O382" s="166"/>
      <c r="P382" s="166"/>
      <c r="Q382" s="166"/>
      <c r="R382" s="166"/>
      <c r="S382" s="166"/>
      <c r="T382" s="166"/>
      <c r="U382" s="166"/>
      <c r="V382" s="166"/>
      <c r="W382" s="166"/>
      <c r="X382" s="166"/>
      <c r="Y382" s="166"/>
      <c r="Z382" s="166"/>
    </row>
    <row r="383">
      <c r="A383" s="167" t="s">
        <v>791</v>
      </c>
      <c r="B383" s="63" t="s">
        <v>608</v>
      </c>
      <c r="C383" s="64">
        <v>2633.0</v>
      </c>
      <c r="D383" s="65" t="s">
        <v>792</v>
      </c>
      <c r="E383" s="67" t="s">
        <v>17</v>
      </c>
      <c r="F383" s="125">
        <v>9.0</v>
      </c>
      <c r="G383" s="68">
        <v>4.23</v>
      </c>
      <c r="H383" s="68">
        <v>0.33</v>
      </c>
      <c r="I383" s="69">
        <f t="shared" si="139"/>
        <v>4.56</v>
      </c>
      <c r="J383" s="69">
        <f t="shared" si="140"/>
        <v>38.07</v>
      </c>
      <c r="K383" s="69">
        <f t="shared" si="141"/>
        <v>2.97</v>
      </c>
      <c r="L383" s="69">
        <f t="shared" si="142"/>
        <v>41.04</v>
      </c>
      <c r="M383" s="70">
        <f t="shared" si="143"/>
        <v>51.72</v>
      </c>
      <c r="N383" s="166"/>
      <c r="O383" s="166"/>
      <c r="P383" s="166"/>
      <c r="Q383" s="166"/>
      <c r="R383" s="166"/>
      <c r="S383" s="166"/>
      <c r="T383" s="166"/>
      <c r="U383" s="166"/>
      <c r="V383" s="166"/>
      <c r="W383" s="166"/>
      <c r="X383" s="166"/>
      <c r="Y383" s="166"/>
      <c r="Z383" s="166"/>
    </row>
    <row r="384">
      <c r="A384" s="167" t="s">
        <v>793</v>
      </c>
      <c r="B384" s="63" t="s">
        <v>608</v>
      </c>
      <c r="C384" s="64">
        <v>2617.0</v>
      </c>
      <c r="D384" s="65" t="s">
        <v>794</v>
      </c>
      <c r="E384" s="67" t="s">
        <v>17</v>
      </c>
      <c r="F384" s="125">
        <v>1.0</v>
      </c>
      <c r="G384" s="68">
        <v>5.76</v>
      </c>
      <c r="H384" s="68">
        <v>0.44</v>
      </c>
      <c r="I384" s="69">
        <f t="shared" si="139"/>
        <v>6.2</v>
      </c>
      <c r="J384" s="69">
        <f t="shared" si="140"/>
        <v>5.76</v>
      </c>
      <c r="K384" s="69">
        <f t="shared" si="141"/>
        <v>0.44</v>
      </c>
      <c r="L384" s="69">
        <f t="shared" si="142"/>
        <v>6.2</v>
      </c>
      <c r="M384" s="70">
        <f t="shared" si="143"/>
        <v>7.81</v>
      </c>
      <c r="N384" s="166"/>
      <c r="O384" s="166"/>
      <c r="P384" s="166"/>
      <c r="Q384" s="166"/>
      <c r="R384" s="166"/>
      <c r="S384" s="166"/>
      <c r="T384" s="166"/>
      <c r="U384" s="166"/>
      <c r="V384" s="166"/>
      <c r="W384" s="166"/>
      <c r="X384" s="166"/>
      <c r="Y384" s="166"/>
      <c r="Z384" s="166"/>
    </row>
    <row r="385">
      <c r="A385" s="167" t="s">
        <v>795</v>
      </c>
      <c r="B385" s="63" t="s">
        <v>796</v>
      </c>
      <c r="C385" s="64">
        <v>93653.0</v>
      </c>
      <c r="D385" s="65" t="s">
        <v>583</v>
      </c>
      <c r="E385" s="67" t="s">
        <v>39</v>
      </c>
      <c r="F385" s="125">
        <v>2.0</v>
      </c>
      <c r="G385" s="68">
        <v>10.01</v>
      </c>
      <c r="H385" s="68">
        <v>1.11</v>
      </c>
      <c r="I385" s="69">
        <f t="shared" si="139"/>
        <v>11.12</v>
      </c>
      <c r="J385" s="69">
        <f t="shared" si="140"/>
        <v>20.02</v>
      </c>
      <c r="K385" s="69">
        <f t="shared" si="141"/>
        <v>2.22</v>
      </c>
      <c r="L385" s="69">
        <f t="shared" si="142"/>
        <v>22.24</v>
      </c>
      <c r="M385" s="70">
        <f t="shared" si="143"/>
        <v>28.03</v>
      </c>
      <c r="N385" s="166"/>
      <c r="O385" s="166"/>
      <c r="P385" s="166"/>
      <c r="Q385" s="166"/>
      <c r="R385" s="166"/>
      <c r="S385" s="166"/>
      <c r="T385" s="166"/>
      <c r="U385" s="166"/>
      <c r="V385" s="166"/>
      <c r="W385" s="166"/>
      <c r="X385" s="166"/>
      <c r="Y385" s="166"/>
      <c r="Z385" s="166"/>
    </row>
    <row r="386">
      <c r="A386" s="167" t="s">
        <v>797</v>
      </c>
      <c r="B386" s="63" t="s">
        <v>798</v>
      </c>
      <c r="C386" s="64">
        <v>93655.0</v>
      </c>
      <c r="D386" s="65" t="s">
        <v>799</v>
      </c>
      <c r="E386" s="67" t="s">
        <v>39</v>
      </c>
      <c r="F386" s="125">
        <v>2.0</v>
      </c>
      <c r="G386" s="68">
        <v>10.61</v>
      </c>
      <c r="H386" s="68">
        <v>2.12</v>
      </c>
      <c r="I386" s="69">
        <f t="shared" si="139"/>
        <v>12.73</v>
      </c>
      <c r="J386" s="69">
        <f t="shared" si="140"/>
        <v>21.22</v>
      </c>
      <c r="K386" s="69">
        <f t="shared" si="141"/>
        <v>4.24</v>
      </c>
      <c r="L386" s="69">
        <f t="shared" si="142"/>
        <v>25.46</v>
      </c>
      <c r="M386" s="70">
        <f t="shared" si="143"/>
        <v>32.08</v>
      </c>
      <c r="N386" s="166"/>
      <c r="O386" s="166"/>
      <c r="P386" s="166"/>
      <c r="Q386" s="166"/>
      <c r="R386" s="166"/>
      <c r="S386" s="166"/>
      <c r="T386" s="166"/>
      <c r="U386" s="166"/>
      <c r="V386" s="166"/>
      <c r="W386" s="166"/>
      <c r="X386" s="166"/>
      <c r="Y386" s="166"/>
      <c r="Z386" s="166"/>
    </row>
    <row r="387">
      <c r="A387" s="167" t="s">
        <v>800</v>
      </c>
      <c r="B387" s="63" t="s">
        <v>801</v>
      </c>
      <c r="C387" s="64">
        <v>93660.0</v>
      </c>
      <c r="D387" s="65" t="s">
        <v>586</v>
      </c>
      <c r="E387" s="67" t="s">
        <v>39</v>
      </c>
      <c r="F387" s="125">
        <v>2.0</v>
      </c>
      <c r="G387" s="68">
        <v>52.48</v>
      </c>
      <c r="H387" s="68">
        <v>2.25</v>
      </c>
      <c r="I387" s="69">
        <f t="shared" si="139"/>
        <v>54.73</v>
      </c>
      <c r="J387" s="69">
        <f t="shared" si="140"/>
        <v>104.96</v>
      </c>
      <c r="K387" s="69">
        <f t="shared" si="141"/>
        <v>4.5</v>
      </c>
      <c r="L387" s="69">
        <f t="shared" si="142"/>
        <v>109.46</v>
      </c>
      <c r="M387" s="70">
        <f t="shared" si="143"/>
        <v>137.94</v>
      </c>
      <c r="N387" s="166"/>
      <c r="O387" s="166"/>
      <c r="P387" s="166"/>
      <c r="Q387" s="166"/>
      <c r="R387" s="166"/>
      <c r="S387" s="166"/>
      <c r="T387" s="166"/>
      <c r="U387" s="166"/>
      <c r="V387" s="166"/>
      <c r="W387" s="166"/>
      <c r="X387" s="166"/>
      <c r="Y387" s="166"/>
      <c r="Z387" s="166"/>
    </row>
    <row r="388">
      <c r="A388" s="167" t="s">
        <v>802</v>
      </c>
      <c r="B388" s="63" t="s">
        <v>803</v>
      </c>
      <c r="C388" s="64">
        <v>93661.0</v>
      </c>
      <c r="D388" s="65" t="s">
        <v>589</v>
      </c>
      <c r="E388" s="67" t="s">
        <v>39</v>
      </c>
      <c r="F388" s="125">
        <v>3.0</v>
      </c>
      <c r="G388" s="68">
        <v>52.77</v>
      </c>
      <c r="H388" s="68">
        <v>3.05</v>
      </c>
      <c r="I388" s="69">
        <f t="shared" si="139"/>
        <v>55.82</v>
      </c>
      <c r="J388" s="69">
        <f t="shared" si="140"/>
        <v>158.31</v>
      </c>
      <c r="K388" s="69">
        <f t="shared" si="141"/>
        <v>9.15</v>
      </c>
      <c r="L388" s="69">
        <f t="shared" si="142"/>
        <v>167.46</v>
      </c>
      <c r="M388" s="70">
        <f t="shared" si="143"/>
        <v>211.03</v>
      </c>
      <c r="N388" s="166"/>
      <c r="O388" s="166"/>
      <c r="P388" s="166"/>
      <c r="Q388" s="166"/>
      <c r="R388" s="166"/>
      <c r="S388" s="166"/>
      <c r="T388" s="166"/>
      <c r="U388" s="166"/>
      <c r="V388" s="166"/>
      <c r="W388" s="166"/>
      <c r="X388" s="166"/>
      <c r="Y388" s="166"/>
      <c r="Z388" s="166"/>
    </row>
    <row r="389">
      <c r="A389" s="167" t="s">
        <v>804</v>
      </c>
      <c r="B389" s="63" t="s">
        <v>805</v>
      </c>
      <c r="C389" s="64">
        <v>93666.0</v>
      </c>
      <c r="D389" s="65" t="s">
        <v>806</v>
      </c>
      <c r="E389" s="67" t="s">
        <v>39</v>
      </c>
      <c r="F389" s="125">
        <v>1.0</v>
      </c>
      <c r="G389" s="68">
        <v>56.98</v>
      </c>
      <c r="H389" s="68">
        <v>12.19</v>
      </c>
      <c r="I389" s="69">
        <f t="shared" si="139"/>
        <v>69.17</v>
      </c>
      <c r="J389" s="69">
        <f t="shared" si="140"/>
        <v>56.98</v>
      </c>
      <c r="K389" s="69">
        <f t="shared" si="141"/>
        <v>12.19</v>
      </c>
      <c r="L389" s="69">
        <f t="shared" si="142"/>
        <v>69.17</v>
      </c>
      <c r="M389" s="70">
        <f t="shared" si="143"/>
        <v>87.17</v>
      </c>
      <c r="N389" s="166"/>
      <c r="O389" s="166"/>
      <c r="P389" s="166"/>
      <c r="Q389" s="166"/>
      <c r="R389" s="166"/>
      <c r="S389" s="166"/>
      <c r="T389" s="166"/>
      <c r="U389" s="166"/>
      <c r="V389" s="166"/>
      <c r="W389" s="166"/>
      <c r="X389" s="166"/>
      <c r="Y389" s="166"/>
      <c r="Z389" s="166"/>
    </row>
    <row r="390">
      <c r="A390" s="167" t="s">
        <v>807</v>
      </c>
      <c r="B390" s="63" t="s">
        <v>808</v>
      </c>
      <c r="C390" s="64">
        <v>101878.0</v>
      </c>
      <c r="D390" s="65" t="s">
        <v>604</v>
      </c>
      <c r="E390" s="67" t="s">
        <v>39</v>
      </c>
      <c r="F390" s="125">
        <v>1.0</v>
      </c>
      <c r="G390" s="68">
        <v>786.37</v>
      </c>
      <c r="H390" s="68">
        <v>49.1</v>
      </c>
      <c r="I390" s="69">
        <f t="shared" si="139"/>
        <v>835.47</v>
      </c>
      <c r="J390" s="69">
        <f t="shared" si="140"/>
        <v>786.37</v>
      </c>
      <c r="K390" s="69">
        <f t="shared" si="141"/>
        <v>49.1</v>
      </c>
      <c r="L390" s="69">
        <f t="shared" si="142"/>
        <v>835.47</v>
      </c>
      <c r="M390" s="70">
        <f t="shared" si="143"/>
        <v>1052.86</v>
      </c>
      <c r="N390" s="166"/>
      <c r="O390" s="166"/>
      <c r="P390" s="166"/>
      <c r="Q390" s="166"/>
      <c r="R390" s="166"/>
      <c r="S390" s="166"/>
      <c r="T390" s="166"/>
      <c r="U390" s="166"/>
      <c r="V390" s="166"/>
      <c r="W390" s="166"/>
      <c r="X390" s="166"/>
      <c r="Y390" s="166"/>
      <c r="Z390" s="166"/>
    </row>
    <row r="391">
      <c r="A391" s="167" t="s">
        <v>809</v>
      </c>
      <c r="B391" s="63" t="s">
        <v>810</v>
      </c>
      <c r="C391" s="64">
        <v>96986.0</v>
      </c>
      <c r="D391" s="65" t="s">
        <v>811</v>
      </c>
      <c r="E391" s="67" t="s">
        <v>39</v>
      </c>
      <c r="F391" s="125">
        <v>1.0</v>
      </c>
      <c r="G391" s="68">
        <v>63.8</v>
      </c>
      <c r="H391" s="68">
        <v>12.74</v>
      </c>
      <c r="I391" s="69">
        <f t="shared" si="139"/>
        <v>76.54</v>
      </c>
      <c r="J391" s="69">
        <f t="shared" si="140"/>
        <v>63.8</v>
      </c>
      <c r="K391" s="69">
        <f t="shared" si="141"/>
        <v>12.74</v>
      </c>
      <c r="L391" s="69">
        <f t="shared" si="142"/>
        <v>76.54</v>
      </c>
      <c r="M391" s="70">
        <f t="shared" si="143"/>
        <v>96.46</v>
      </c>
      <c r="N391" s="166"/>
      <c r="O391" s="166"/>
      <c r="P391" s="166"/>
      <c r="Q391" s="166"/>
      <c r="R391" s="166"/>
      <c r="S391" s="166"/>
      <c r="T391" s="166"/>
      <c r="U391" s="166"/>
      <c r="V391" s="166"/>
      <c r="W391" s="166"/>
      <c r="X391" s="166"/>
      <c r="Y391" s="166"/>
      <c r="Z391" s="166"/>
    </row>
    <row r="392">
      <c r="A392" s="167" t="s">
        <v>812</v>
      </c>
      <c r="B392" s="63" t="s">
        <v>810</v>
      </c>
      <c r="C392" s="64">
        <v>98111.0</v>
      </c>
      <c r="D392" s="65" t="s">
        <v>813</v>
      </c>
      <c r="E392" s="67" t="s">
        <v>39</v>
      </c>
      <c r="F392" s="125">
        <v>1.0</v>
      </c>
      <c r="G392" s="68">
        <v>16.44</v>
      </c>
      <c r="H392" s="68">
        <v>6.52</v>
      </c>
      <c r="I392" s="69">
        <f t="shared" si="139"/>
        <v>22.96</v>
      </c>
      <c r="J392" s="69">
        <f t="shared" si="140"/>
        <v>16.44</v>
      </c>
      <c r="K392" s="69">
        <f t="shared" si="141"/>
        <v>6.52</v>
      </c>
      <c r="L392" s="69">
        <f t="shared" si="142"/>
        <v>22.96</v>
      </c>
      <c r="M392" s="70">
        <f t="shared" si="143"/>
        <v>28.93</v>
      </c>
      <c r="N392" s="166"/>
      <c r="O392" s="166"/>
      <c r="P392" s="166"/>
      <c r="Q392" s="166"/>
      <c r="R392" s="166"/>
      <c r="S392" s="166"/>
      <c r="T392" s="166"/>
      <c r="U392" s="166"/>
      <c r="V392" s="166"/>
      <c r="W392" s="166"/>
      <c r="X392" s="166"/>
      <c r="Y392" s="166"/>
      <c r="Z392" s="166"/>
    </row>
    <row r="393" ht="12.75" customHeight="1">
      <c r="A393" s="143"/>
      <c r="B393" s="144"/>
      <c r="C393" s="145"/>
      <c r="D393" s="143"/>
      <c r="E393" s="143"/>
      <c r="F393" s="144"/>
      <c r="G393" s="143"/>
      <c r="H393" s="143"/>
      <c r="I393" s="143"/>
      <c r="J393" s="143"/>
      <c r="K393" s="143"/>
      <c r="L393" s="143"/>
      <c r="M393" s="143"/>
    </row>
    <row r="394" ht="12.75" customHeight="1">
      <c r="A394" s="57" t="s">
        <v>814</v>
      </c>
      <c r="B394" s="50"/>
      <c r="C394" s="17"/>
      <c r="D394" s="77" t="s">
        <v>815</v>
      </c>
      <c r="E394" s="50"/>
      <c r="F394" s="50"/>
      <c r="G394" s="50"/>
      <c r="H394" s="50"/>
      <c r="I394" s="17"/>
      <c r="J394" s="59">
        <f t="shared" ref="J394:M394" si="144">SUM(J395:J412)</f>
        <v>14640.5435</v>
      </c>
      <c r="K394" s="59">
        <f t="shared" si="144"/>
        <v>1659.2537</v>
      </c>
      <c r="L394" s="59">
        <f t="shared" si="144"/>
        <v>16299.7972</v>
      </c>
      <c r="M394" s="59">
        <f t="shared" si="144"/>
        <v>20540.99</v>
      </c>
      <c r="N394" s="60">
        <f>M394</f>
        <v>20540.99</v>
      </c>
      <c r="O394" s="61"/>
      <c r="P394" s="61"/>
      <c r="Q394" s="61"/>
      <c r="R394" s="61"/>
      <c r="S394" s="61"/>
      <c r="T394" s="61"/>
      <c r="U394" s="61"/>
      <c r="V394" s="61"/>
      <c r="W394" s="61"/>
      <c r="X394" s="61"/>
      <c r="Y394" s="61"/>
      <c r="Z394" s="61"/>
    </row>
    <row r="395">
      <c r="A395" s="62" t="s">
        <v>816</v>
      </c>
      <c r="B395" s="63" t="s">
        <v>817</v>
      </c>
      <c r="C395" s="64">
        <v>98524.0</v>
      </c>
      <c r="D395" s="65" t="s">
        <v>818</v>
      </c>
      <c r="E395" s="67" t="s">
        <v>819</v>
      </c>
      <c r="F395" s="125">
        <v>44.0</v>
      </c>
      <c r="G395" s="68">
        <v>0.78</v>
      </c>
      <c r="H395" s="68">
        <v>2.27</v>
      </c>
      <c r="I395" s="69">
        <f t="shared" ref="I395:I412" si="145">SUM(G395:H395)</f>
        <v>3.05</v>
      </c>
      <c r="J395" s="69">
        <f t="shared" ref="J395:J412" si="146">G395*F395</f>
        <v>34.32</v>
      </c>
      <c r="K395" s="69">
        <f t="shared" ref="K395:K412" si="147">H395*F395</f>
        <v>99.88</v>
      </c>
      <c r="L395" s="69">
        <f t="shared" ref="L395:L412" si="148">I395*F395</f>
        <v>134.2</v>
      </c>
      <c r="M395" s="70">
        <f t="shared" ref="M395:M412" si="149">ROUND(L395*(1+$M$4),2)</f>
        <v>169.12</v>
      </c>
      <c r="N395" s="71"/>
      <c r="O395" s="71"/>
      <c r="P395" s="71"/>
      <c r="Q395" s="71"/>
      <c r="R395" s="71"/>
      <c r="S395" s="71"/>
      <c r="T395" s="71"/>
      <c r="U395" s="71"/>
      <c r="V395" s="71"/>
      <c r="W395" s="71"/>
      <c r="X395" s="71"/>
      <c r="Y395" s="71"/>
      <c r="Z395" s="71"/>
    </row>
    <row r="396">
      <c r="A396" s="62" t="s">
        <v>820</v>
      </c>
      <c r="B396" s="63" t="s">
        <v>821</v>
      </c>
      <c r="C396" s="64">
        <v>98527.0</v>
      </c>
      <c r="D396" s="65" t="s">
        <v>822</v>
      </c>
      <c r="E396" s="67" t="s">
        <v>17</v>
      </c>
      <c r="F396" s="125">
        <v>2.0</v>
      </c>
      <c r="G396" s="68">
        <v>70.4</v>
      </c>
      <c r="H396" s="68">
        <v>73.41</v>
      </c>
      <c r="I396" s="69">
        <f t="shared" si="145"/>
        <v>143.81</v>
      </c>
      <c r="J396" s="69">
        <f t="shared" si="146"/>
        <v>140.8</v>
      </c>
      <c r="K396" s="69">
        <f t="shared" si="147"/>
        <v>146.82</v>
      </c>
      <c r="L396" s="69">
        <f t="shared" si="148"/>
        <v>287.62</v>
      </c>
      <c r="M396" s="70">
        <f t="shared" si="149"/>
        <v>362.46</v>
      </c>
      <c r="N396" s="71"/>
      <c r="O396" s="71"/>
      <c r="P396" s="71"/>
      <c r="Q396" s="71"/>
      <c r="R396" s="71"/>
      <c r="S396" s="71"/>
      <c r="T396" s="71"/>
      <c r="U396" s="71"/>
      <c r="V396" s="71"/>
      <c r="W396" s="71"/>
      <c r="X396" s="71"/>
      <c r="Y396" s="71"/>
      <c r="Z396" s="71"/>
    </row>
    <row r="397">
      <c r="A397" s="62" t="s">
        <v>823</v>
      </c>
      <c r="B397" s="63" t="s">
        <v>824</v>
      </c>
      <c r="C397" s="64">
        <v>93382.0</v>
      </c>
      <c r="D397" s="65" t="s">
        <v>825</v>
      </c>
      <c r="E397" s="67" t="s">
        <v>826</v>
      </c>
      <c r="F397" s="125">
        <v>3.0</v>
      </c>
      <c r="G397" s="68">
        <v>9.61</v>
      </c>
      <c r="H397" s="68">
        <v>18.92</v>
      </c>
      <c r="I397" s="69">
        <f t="shared" si="145"/>
        <v>28.53</v>
      </c>
      <c r="J397" s="69">
        <f t="shared" si="146"/>
        <v>28.83</v>
      </c>
      <c r="K397" s="69">
        <f t="shared" si="147"/>
        <v>56.76</v>
      </c>
      <c r="L397" s="69">
        <f t="shared" si="148"/>
        <v>85.59</v>
      </c>
      <c r="M397" s="70">
        <f t="shared" si="149"/>
        <v>107.86</v>
      </c>
      <c r="N397" s="71"/>
      <c r="O397" s="71"/>
      <c r="P397" s="71"/>
      <c r="Q397" s="71"/>
      <c r="R397" s="71"/>
      <c r="S397" s="71"/>
      <c r="T397" s="71"/>
      <c r="U397" s="71"/>
      <c r="V397" s="71"/>
      <c r="W397" s="71"/>
      <c r="X397" s="71"/>
      <c r="Y397" s="71"/>
      <c r="Z397" s="71"/>
    </row>
    <row r="398">
      <c r="A398" s="62" t="s">
        <v>827</v>
      </c>
      <c r="B398" s="63" t="s">
        <v>828</v>
      </c>
      <c r="C398" s="64">
        <v>94991.0</v>
      </c>
      <c r="D398" s="65" t="s">
        <v>829</v>
      </c>
      <c r="E398" s="67" t="s">
        <v>826</v>
      </c>
      <c r="F398" s="125">
        <f>ROUND(37.5*0.06,2)</f>
        <v>2.25</v>
      </c>
      <c r="G398" s="68">
        <v>431.37</v>
      </c>
      <c r="H398" s="68">
        <v>80.07</v>
      </c>
      <c r="I398" s="69">
        <f t="shared" si="145"/>
        <v>511.44</v>
      </c>
      <c r="J398" s="69">
        <f t="shared" si="146"/>
        <v>970.5825</v>
      </c>
      <c r="K398" s="69">
        <f t="shared" si="147"/>
        <v>180.1575</v>
      </c>
      <c r="L398" s="69">
        <f t="shared" si="148"/>
        <v>1150.74</v>
      </c>
      <c r="M398" s="70">
        <f t="shared" si="149"/>
        <v>1450.16</v>
      </c>
      <c r="N398" s="71"/>
      <c r="O398" s="71"/>
      <c r="P398" s="71"/>
      <c r="Q398" s="71"/>
      <c r="R398" s="71"/>
      <c r="S398" s="71"/>
      <c r="T398" s="71"/>
      <c r="U398" s="71"/>
      <c r="V398" s="71"/>
      <c r="W398" s="71"/>
      <c r="X398" s="71"/>
      <c r="Y398" s="71"/>
      <c r="Z398" s="71"/>
    </row>
    <row r="399">
      <c r="A399" s="62" t="s">
        <v>830</v>
      </c>
      <c r="B399" s="63" t="s">
        <v>831</v>
      </c>
      <c r="C399" s="64">
        <v>101174.0</v>
      </c>
      <c r="D399" s="65" t="s">
        <v>832</v>
      </c>
      <c r="E399" s="67" t="s">
        <v>445</v>
      </c>
      <c r="F399" s="125">
        <v>4.0</v>
      </c>
      <c r="G399" s="68">
        <v>45.07</v>
      </c>
      <c r="H399" s="68">
        <v>31.22</v>
      </c>
      <c r="I399" s="69">
        <f t="shared" si="145"/>
        <v>76.29</v>
      </c>
      <c r="J399" s="69">
        <f t="shared" si="146"/>
        <v>180.28</v>
      </c>
      <c r="K399" s="69">
        <f t="shared" si="147"/>
        <v>124.88</v>
      </c>
      <c r="L399" s="69">
        <f t="shared" si="148"/>
        <v>305.16</v>
      </c>
      <c r="M399" s="70">
        <f t="shared" si="149"/>
        <v>384.56</v>
      </c>
      <c r="N399" s="71"/>
      <c r="O399" s="71"/>
      <c r="P399" s="71"/>
      <c r="Q399" s="71"/>
      <c r="R399" s="71"/>
      <c r="S399" s="71"/>
      <c r="T399" s="71"/>
      <c r="U399" s="71"/>
      <c r="V399" s="71"/>
      <c r="W399" s="71"/>
      <c r="X399" s="71"/>
      <c r="Y399" s="71"/>
      <c r="Z399" s="71"/>
    </row>
    <row r="400">
      <c r="A400" s="62" t="s">
        <v>833</v>
      </c>
      <c r="B400" s="63" t="s">
        <v>834</v>
      </c>
      <c r="C400" s="64">
        <v>94971.0</v>
      </c>
      <c r="D400" s="65" t="s">
        <v>835</v>
      </c>
      <c r="E400" s="67" t="s">
        <v>826</v>
      </c>
      <c r="F400" s="125">
        <f>0.36+0.36</f>
        <v>0.72</v>
      </c>
      <c r="G400" s="68">
        <v>303.55</v>
      </c>
      <c r="H400" s="68">
        <v>43.21</v>
      </c>
      <c r="I400" s="69">
        <f t="shared" si="145"/>
        <v>346.76</v>
      </c>
      <c r="J400" s="69">
        <f t="shared" si="146"/>
        <v>218.556</v>
      </c>
      <c r="K400" s="69">
        <f t="shared" si="147"/>
        <v>31.1112</v>
      </c>
      <c r="L400" s="69">
        <f t="shared" si="148"/>
        <v>249.6672</v>
      </c>
      <c r="M400" s="70">
        <f t="shared" si="149"/>
        <v>314.63</v>
      </c>
      <c r="N400" s="71"/>
      <c r="O400" s="71"/>
      <c r="P400" s="71"/>
      <c r="Q400" s="71"/>
      <c r="R400" s="71"/>
      <c r="S400" s="71"/>
      <c r="T400" s="71"/>
      <c r="U400" s="71"/>
      <c r="V400" s="71"/>
      <c r="W400" s="71"/>
      <c r="X400" s="71"/>
      <c r="Y400" s="71"/>
      <c r="Z400" s="71"/>
    </row>
    <row r="401">
      <c r="A401" s="62" t="s">
        <v>836</v>
      </c>
      <c r="B401" s="63" t="s">
        <v>837</v>
      </c>
      <c r="C401" s="64">
        <v>92778.0</v>
      </c>
      <c r="D401" s="65" t="s">
        <v>838</v>
      </c>
      <c r="E401" s="67" t="s">
        <v>839</v>
      </c>
      <c r="F401" s="125">
        <v>63.0</v>
      </c>
      <c r="G401" s="68">
        <v>14.03</v>
      </c>
      <c r="H401" s="68">
        <v>2.23</v>
      </c>
      <c r="I401" s="69">
        <f t="shared" si="145"/>
        <v>16.26</v>
      </c>
      <c r="J401" s="69">
        <f t="shared" si="146"/>
        <v>883.89</v>
      </c>
      <c r="K401" s="69">
        <f t="shared" si="147"/>
        <v>140.49</v>
      </c>
      <c r="L401" s="69">
        <f t="shared" si="148"/>
        <v>1024.38</v>
      </c>
      <c r="M401" s="70">
        <f t="shared" si="149"/>
        <v>1290.92</v>
      </c>
      <c r="N401" s="71"/>
      <c r="O401" s="71"/>
      <c r="P401" s="71"/>
      <c r="Q401" s="71"/>
      <c r="R401" s="71"/>
      <c r="S401" s="71"/>
      <c r="T401" s="71"/>
      <c r="U401" s="71"/>
      <c r="V401" s="71"/>
      <c r="W401" s="71"/>
      <c r="X401" s="71"/>
      <c r="Y401" s="71"/>
      <c r="Z401" s="71"/>
    </row>
    <row r="402">
      <c r="A402" s="62" t="s">
        <v>840</v>
      </c>
      <c r="B402" s="63" t="s">
        <v>841</v>
      </c>
      <c r="C402" s="64">
        <v>92415.0</v>
      </c>
      <c r="D402" s="65" t="s">
        <v>842</v>
      </c>
      <c r="E402" s="67" t="s">
        <v>819</v>
      </c>
      <c r="F402" s="125">
        <v>2.9</v>
      </c>
      <c r="G402" s="68">
        <v>60.87</v>
      </c>
      <c r="H402" s="68">
        <v>40.57</v>
      </c>
      <c r="I402" s="69">
        <f t="shared" si="145"/>
        <v>101.44</v>
      </c>
      <c r="J402" s="69">
        <f t="shared" si="146"/>
        <v>176.523</v>
      </c>
      <c r="K402" s="69">
        <f t="shared" si="147"/>
        <v>117.653</v>
      </c>
      <c r="L402" s="69">
        <f t="shared" si="148"/>
        <v>294.176</v>
      </c>
      <c r="M402" s="70">
        <f t="shared" si="149"/>
        <v>370.72</v>
      </c>
      <c r="N402" s="71"/>
      <c r="O402" s="71"/>
      <c r="P402" s="71"/>
      <c r="Q402" s="71"/>
      <c r="R402" s="71"/>
      <c r="S402" s="71"/>
      <c r="T402" s="71"/>
      <c r="U402" s="71"/>
      <c r="V402" s="71"/>
      <c r="W402" s="71"/>
      <c r="X402" s="71"/>
      <c r="Y402" s="71"/>
      <c r="Z402" s="71"/>
    </row>
    <row r="403">
      <c r="A403" s="62" t="s">
        <v>843</v>
      </c>
      <c r="B403" s="63" t="s">
        <v>844</v>
      </c>
      <c r="C403" s="64" t="s">
        <v>845</v>
      </c>
      <c r="D403" s="65" t="s">
        <v>846</v>
      </c>
      <c r="E403" s="67" t="s">
        <v>17</v>
      </c>
      <c r="F403" s="125">
        <v>4.0</v>
      </c>
      <c r="G403" s="68">
        <v>146.27500000000003</v>
      </c>
      <c r="H403" s="68">
        <v>61.46000000000001</v>
      </c>
      <c r="I403" s="69">
        <f t="shared" si="145"/>
        <v>207.735</v>
      </c>
      <c r="J403" s="69">
        <f t="shared" si="146"/>
        <v>585.1</v>
      </c>
      <c r="K403" s="69">
        <f t="shared" si="147"/>
        <v>245.84</v>
      </c>
      <c r="L403" s="69">
        <f t="shared" si="148"/>
        <v>830.94</v>
      </c>
      <c r="M403" s="70">
        <f t="shared" si="149"/>
        <v>1047.15</v>
      </c>
      <c r="N403" s="71"/>
      <c r="O403" s="71"/>
      <c r="P403" s="71"/>
      <c r="Q403" s="71"/>
      <c r="R403" s="71"/>
      <c r="S403" s="71"/>
      <c r="T403" s="71"/>
      <c r="U403" s="71"/>
      <c r="V403" s="71"/>
      <c r="W403" s="71"/>
      <c r="X403" s="71"/>
      <c r="Y403" s="71"/>
      <c r="Z403" s="71"/>
    </row>
    <row r="404">
      <c r="A404" s="62" t="s">
        <v>847</v>
      </c>
      <c r="B404" s="63" t="s">
        <v>848</v>
      </c>
      <c r="C404" s="64">
        <v>92593.0</v>
      </c>
      <c r="D404" s="65" t="s">
        <v>849</v>
      </c>
      <c r="E404" s="67" t="s">
        <v>839</v>
      </c>
      <c r="F404" s="125">
        <v>116.0</v>
      </c>
      <c r="G404" s="68">
        <v>18.16</v>
      </c>
      <c r="H404" s="68">
        <v>1.33</v>
      </c>
      <c r="I404" s="69">
        <f t="shared" si="145"/>
        <v>19.49</v>
      </c>
      <c r="J404" s="69">
        <f t="shared" si="146"/>
        <v>2106.56</v>
      </c>
      <c r="K404" s="69">
        <f t="shared" si="147"/>
        <v>154.28</v>
      </c>
      <c r="L404" s="69">
        <f t="shared" si="148"/>
        <v>2260.84</v>
      </c>
      <c r="M404" s="70">
        <f t="shared" si="149"/>
        <v>2849.11</v>
      </c>
      <c r="N404" s="71"/>
      <c r="O404" s="71"/>
      <c r="P404" s="71"/>
      <c r="Q404" s="71"/>
      <c r="R404" s="71"/>
      <c r="S404" s="71"/>
      <c r="T404" s="71"/>
      <c r="U404" s="71"/>
      <c r="V404" s="71"/>
      <c r="W404" s="71"/>
      <c r="X404" s="71"/>
      <c r="Y404" s="71"/>
      <c r="Z404" s="71"/>
    </row>
    <row r="405">
      <c r="A405" s="62" t="s">
        <v>850</v>
      </c>
      <c r="B405" s="63" t="s">
        <v>851</v>
      </c>
      <c r="C405" s="64" t="s">
        <v>852</v>
      </c>
      <c r="D405" s="65" t="s">
        <v>853</v>
      </c>
      <c r="E405" s="67" t="s">
        <v>839</v>
      </c>
      <c r="F405" s="125">
        <v>44.0</v>
      </c>
      <c r="G405" s="69">
        <v>18.798</v>
      </c>
      <c r="H405" s="69">
        <v>3.0730000000000004</v>
      </c>
      <c r="I405" s="69">
        <f t="shared" si="145"/>
        <v>21.871</v>
      </c>
      <c r="J405" s="69">
        <f t="shared" si="146"/>
        <v>827.112</v>
      </c>
      <c r="K405" s="69">
        <f t="shared" si="147"/>
        <v>135.212</v>
      </c>
      <c r="L405" s="69">
        <f t="shared" si="148"/>
        <v>962.324</v>
      </c>
      <c r="M405" s="70">
        <f t="shared" si="149"/>
        <v>1212.72</v>
      </c>
      <c r="N405" s="71"/>
      <c r="O405" s="71"/>
      <c r="P405" s="71"/>
      <c r="Q405" s="71"/>
      <c r="R405" s="71"/>
      <c r="S405" s="71"/>
      <c r="T405" s="71"/>
      <c r="U405" s="71"/>
      <c r="V405" s="71"/>
      <c r="W405" s="71"/>
      <c r="X405" s="71"/>
      <c r="Y405" s="71"/>
      <c r="Z405" s="71"/>
    </row>
    <row r="406">
      <c r="A406" s="62" t="s">
        <v>854</v>
      </c>
      <c r="B406" s="63" t="s">
        <v>855</v>
      </c>
      <c r="C406" s="64">
        <v>100327.0</v>
      </c>
      <c r="D406" s="65" t="s">
        <v>856</v>
      </c>
      <c r="E406" s="67" t="s">
        <v>445</v>
      </c>
      <c r="F406" s="125">
        <v>5.0</v>
      </c>
      <c r="G406" s="68">
        <v>66.33</v>
      </c>
      <c r="H406" s="68">
        <v>6.16</v>
      </c>
      <c r="I406" s="69">
        <f t="shared" si="145"/>
        <v>72.49</v>
      </c>
      <c r="J406" s="69">
        <f t="shared" si="146"/>
        <v>331.65</v>
      </c>
      <c r="K406" s="69">
        <f t="shared" si="147"/>
        <v>30.8</v>
      </c>
      <c r="L406" s="69">
        <f t="shared" si="148"/>
        <v>362.45</v>
      </c>
      <c r="M406" s="70">
        <f t="shared" si="149"/>
        <v>456.76</v>
      </c>
      <c r="N406" s="71"/>
      <c r="O406" s="71"/>
      <c r="P406" s="71"/>
      <c r="Q406" s="71"/>
      <c r="R406" s="71"/>
      <c r="S406" s="71"/>
      <c r="T406" s="71"/>
      <c r="U406" s="71"/>
      <c r="V406" s="71"/>
      <c r="W406" s="71"/>
      <c r="X406" s="71"/>
      <c r="Y406" s="71"/>
      <c r="Z406" s="71"/>
    </row>
    <row r="407">
      <c r="A407" s="62" t="s">
        <v>857</v>
      </c>
      <c r="B407" s="63" t="s">
        <v>858</v>
      </c>
      <c r="C407" s="64">
        <v>94216.0</v>
      </c>
      <c r="D407" s="65" t="s">
        <v>859</v>
      </c>
      <c r="E407" s="67" t="s">
        <v>819</v>
      </c>
      <c r="F407" s="125">
        <v>29.0</v>
      </c>
      <c r="G407" s="68">
        <v>271.08</v>
      </c>
      <c r="H407" s="68">
        <v>1.79</v>
      </c>
      <c r="I407" s="69">
        <f t="shared" si="145"/>
        <v>272.87</v>
      </c>
      <c r="J407" s="69">
        <f t="shared" si="146"/>
        <v>7861.32</v>
      </c>
      <c r="K407" s="69">
        <f t="shared" si="147"/>
        <v>51.91</v>
      </c>
      <c r="L407" s="69">
        <f t="shared" si="148"/>
        <v>7913.23</v>
      </c>
      <c r="M407" s="70">
        <f t="shared" si="149"/>
        <v>9972.25</v>
      </c>
      <c r="N407" s="71"/>
      <c r="O407" s="71"/>
      <c r="P407" s="71"/>
      <c r="Q407" s="71"/>
      <c r="R407" s="71"/>
      <c r="S407" s="71"/>
      <c r="T407" s="71"/>
      <c r="U407" s="71"/>
      <c r="V407" s="71"/>
      <c r="W407" s="71"/>
      <c r="X407" s="71"/>
      <c r="Y407" s="71"/>
      <c r="Z407" s="71"/>
    </row>
    <row r="408">
      <c r="A408" s="62" t="s">
        <v>860</v>
      </c>
      <c r="B408" s="63" t="s">
        <v>861</v>
      </c>
      <c r="C408" s="64">
        <v>100723.0</v>
      </c>
      <c r="D408" s="65" t="s">
        <v>862</v>
      </c>
      <c r="E408" s="67" t="s">
        <v>819</v>
      </c>
      <c r="F408" s="125">
        <v>18.0</v>
      </c>
      <c r="G408" s="68">
        <v>7.16</v>
      </c>
      <c r="H408" s="68">
        <v>1.18</v>
      </c>
      <c r="I408" s="69">
        <f t="shared" si="145"/>
        <v>8.34</v>
      </c>
      <c r="J408" s="69">
        <f t="shared" si="146"/>
        <v>128.88</v>
      </c>
      <c r="K408" s="69">
        <f t="shared" si="147"/>
        <v>21.24</v>
      </c>
      <c r="L408" s="69">
        <f t="shared" si="148"/>
        <v>150.12</v>
      </c>
      <c r="M408" s="70">
        <f t="shared" si="149"/>
        <v>189.18</v>
      </c>
      <c r="N408" s="71"/>
      <c r="O408" s="71"/>
      <c r="P408" s="71"/>
      <c r="Q408" s="71"/>
      <c r="R408" s="71"/>
      <c r="S408" s="71"/>
      <c r="T408" s="71"/>
      <c r="U408" s="71"/>
      <c r="V408" s="71"/>
      <c r="W408" s="71"/>
      <c r="X408" s="71"/>
      <c r="Y408" s="71"/>
      <c r="Z408" s="71"/>
    </row>
    <row r="409">
      <c r="A409" s="62" t="s">
        <v>863</v>
      </c>
      <c r="B409" s="63" t="s">
        <v>864</v>
      </c>
      <c r="C409" s="64">
        <v>87879.0</v>
      </c>
      <c r="D409" s="65" t="s">
        <v>139</v>
      </c>
      <c r="E409" s="67" t="s">
        <v>819</v>
      </c>
      <c r="F409" s="125">
        <v>6.0</v>
      </c>
      <c r="G409" s="68">
        <v>1.76</v>
      </c>
      <c r="H409" s="68">
        <v>1.67</v>
      </c>
      <c r="I409" s="69">
        <f t="shared" si="145"/>
        <v>3.43</v>
      </c>
      <c r="J409" s="69">
        <f t="shared" si="146"/>
        <v>10.56</v>
      </c>
      <c r="K409" s="69">
        <f t="shared" si="147"/>
        <v>10.02</v>
      </c>
      <c r="L409" s="69">
        <f t="shared" si="148"/>
        <v>20.58</v>
      </c>
      <c r="M409" s="70">
        <f t="shared" si="149"/>
        <v>25.93</v>
      </c>
      <c r="N409" s="71"/>
      <c r="O409" s="71"/>
      <c r="P409" s="71"/>
      <c r="Q409" s="71"/>
      <c r="R409" s="71"/>
      <c r="S409" s="71"/>
      <c r="T409" s="71"/>
      <c r="U409" s="71"/>
      <c r="V409" s="71"/>
      <c r="W409" s="71"/>
      <c r="X409" s="71"/>
      <c r="Y409" s="71"/>
      <c r="Z409" s="71"/>
    </row>
    <row r="410">
      <c r="A410" s="62" t="s">
        <v>865</v>
      </c>
      <c r="B410" s="63" t="s">
        <v>864</v>
      </c>
      <c r="C410" s="64">
        <v>87529.0</v>
      </c>
      <c r="D410" s="65" t="s">
        <v>62</v>
      </c>
      <c r="E410" s="67" t="s">
        <v>819</v>
      </c>
      <c r="F410" s="125">
        <v>6.0</v>
      </c>
      <c r="G410" s="68">
        <v>14.97</v>
      </c>
      <c r="H410" s="68">
        <v>13.39</v>
      </c>
      <c r="I410" s="69">
        <f t="shared" si="145"/>
        <v>28.36</v>
      </c>
      <c r="J410" s="69">
        <f t="shared" si="146"/>
        <v>89.82</v>
      </c>
      <c r="K410" s="69">
        <f t="shared" si="147"/>
        <v>80.34</v>
      </c>
      <c r="L410" s="69">
        <f t="shared" si="148"/>
        <v>170.16</v>
      </c>
      <c r="M410" s="70">
        <f t="shared" si="149"/>
        <v>214.44</v>
      </c>
      <c r="N410" s="71"/>
      <c r="O410" s="71"/>
      <c r="P410" s="71"/>
      <c r="Q410" s="71"/>
      <c r="R410" s="71"/>
      <c r="S410" s="71"/>
      <c r="T410" s="71"/>
      <c r="U410" s="71"/>
      <c r="V410" s="71"/>
      <c r="W410" s="71"/>
      <c r="X410" s="71"/>
      <c r="Y410" s="71"/>
      <c r="Z410" s="71"/>
    </row>
    <row r="411">
      <c r="A411" s="62" t="s">
        <v>866</v>
      </c>
      <c r="B411" s="63" t="s">
        <v>864</v>
      </c>
      <c r="C411" s="64">
        <v>88485.0</v>
      </c>
      <c r="D411" s="65" t="s">
        <v>30</v>
      </c>
      <c r="E411" s="67" t="s">
        <v>31</v>
      </c>
      <c r="F411" s="125">
        <v>6.0</v>
      </c>
      <c r="G411" s="68">
        <v>1.58</v>
      </c>
      <c r="H411" s="68">
        <v>0.91</v>
      </c>
      <c r="I411" s="69">
        <f t="shared" si="145"/>
        <v>2.49</v>
      </c>
      <c r="J411" s="69">
        <f t="shared" si="146"/>
        <v>9.48</v>
      </c>
      <c r="K411" s="69">
        <f t="shared" si="147"/>
        <v>5.46</v>
      </c>
      <c r="L411" s="69">
        <f t="shared" si="148"/>
        <v>14.94</v>
      </c>
      <c r="M411" s="70">
        <f t="shared" si="149"/>
        <v>18.83</v>
      </c>
      <c r="N411" s="71"/>
      <c r="O411" s="71"/>
      <c r="P411" s="71"/>
      <c r="Q411" s="71"/>
      <c r="R411" s="71"/>
      <c r="S411" s="71"/>
      <c r="T411" s="71"/>
      <c r="U411" s="71"/>
      <c r="V411" s="71"/>
      <c r="W411" s="71"/>
      <c r="X411" s="71"/>
      <c r="Y411" s="71"/>
      <c r="Z411" s="71"/>
    </row>
    <row r="412">
      <c r="A412" s="62" t="s">
        <v>867</v>
      </c>
      <c r="B412" s="63" t="s">
        <v>864</v>
      </c>
      <c r="C412" s="64">
        <v>88489.0</v>
      </c>
      <c r="D412" s="65" t="s">
        <v>67</v>
      </c>
      <c r="E412" s="67" t="s">
        <v>31</v>
      </c>
      <c r="F412" s="125">
        <v>6.0</v>
      </c>
      <c r="G412" s="68">
        <v>9.38</v>
      </c>
      <c r="H412" s="68">
        <v>4.4</v>
      </c>
      <c r="I412" s="69">
        <f t="shared" si="145"/>
        <v>13.78</v>
      </c>
      <c r="J412" s="69">
        <f t="shared" si="146"/>
        <v>56.28</v>
      </c>
      <c r="K412" s="69">
        <f t="shared" si="147"/>
        <v>26.4</v>
      </c>
      <c r="L412" s="69">
        <f t="shared" si="148"/>
        <v>82.68</v>
      </c>
      <c r="M412" s="70">
        <f t="shared" si="149"/>
        <v>104.19</v>
      </c>
      <c r="N412" s="71"/>
      <c r="O412" s="71"/>
      <c r="P412" s="71"/>
      <c r="Q412" s="71"/>
      <c r="R412" s="71"/>
      <c r="S412" s="71"/>
      <c r="T412" s="71"/>
      <c r="U412" s="71"/>
      <c r="V412" s="71"/>
      <c r="W412" s="71"/>
      <c r="X412" s="71"/>
      <c r="Y412" s="71"/>
      <c r="Z412" s="71"/>
    </row>
    <row r="413">
      <c r="A413" s="166"/>
      <c r="B413" s="169"/>
      <c r="C413" s="170"/>
      <c r="D413" s="166"/>
      <c r="E413" s="166"/>
      <c r="F413" s="169"/>
      <c r="G413" s="166"/>
      <c r="H413" s="166"/>
      <c r="I413" s="166"/>
      <c r="J413" s="166"/>
      <c r="K413" s="166"/>
      <c r="L413" s="166"/>
      <c r="M413" s="166"/>
      <c r="N413" s="166"/>
      <c r="O413" s="166"/>
      <c r="P413" s="166"/>
      <c r="Q413" s="166"/>
      <c r="R413" s="166"/>
      <c r="S413" s="166"/>
      <c r="T413" s="166"/>
      <c r="U413" s="166"/>
      <c r="V413" s="166"/>
      <c r="W413" s="166"/>
      <c r="X413" s="166"/>
      <c r="Y413" s="166"/>
      <c r="Z413" s="166"/>
    </row>
    <row r="414">
      <c r="A414" s="57" t="s">
        <v>868</v>
      </c>
      <c r="B414" s="50"/>
      <c r="C414" s="17"/>
      <c r="D414" s="77" t="s">
        <v>869</v>
      </c>
      <c r="E414" s="50"/>
      <c r="F414" s="50"/>
      <c r="G414" s="50"/>
      <c r="H414" s="50"/>
      <c r="I414" s="17"/>
      <c r="J414" s="59">
        <f t="shared" ref="J414:M414" si="150">SUM(J415:J417)</f>
        <v>1468</v>
      </c>
      <c r="K414" s="59">
        <f t="shared" si="150"/>
        <v>891.2</v>
      </c>
      <c r="L414" s="59">
        <f t="shared" si="150"/>
        <v>2359.2</v>
      </c>
      <c r="M414" s="59">
        <f t="shared" si="150"/>
        <v>2973.06</v>
      </c>
      <c r="N414" s="60">
        <f>M414</f>
        <v>2973.06</v>
      </c>
    </row>
    <row r="415">
      <c r="A415" s="62" t="s">
        <v>870</v>
      </c>
      <c r="B415" s="63" t="s">
        <v>871</v>
      </c>
      <c r="C415" s="64">
        <v>99803.0</v>
      </c>
      <c r="D415" s="65" t="s">
        <v>872</v>
      </c>
      <c r="E415" s="67" t="s">
        <v>31</v>
      </c>
      <c r="F415" s="67">
        <v>300.0</v>
      </c>
      <c r="G415" s="68">
        <v>0.52</v>
      </c>
      <c r="H415" s="68">
        <v>1.31</v>
      </c>
      <c r="I415" s="69">
        <f t="shared" ref="I415:I417" si="151">SUM(G415:H415)</f>
        <v>1.83</v>
      </c>
      <c r="J415" s="69">
        <f t="shared" ref="J415:J417" si="152">G415*F415</f>
        <v>156</v>
      </c>
      <c r="K415" s="69">
        <f t="shared" ref="K415:K417" si="153">H415*F415</f>
        <v>393</v>
      </c>
      <c r="L415" s="69">
        <f t="shared" ref="L415:L417" si="154">I415*F415</f>
        <v>549</v>
      </c>
      <c r="M415" s="70">
        <f t="shared" ref="M415:M417" si="155">ROUND(L415*(1+$M$4),2)</f>
        <v>691.85</v>
      </c>
      <c r="N415" s="71"/>
      <c r="O415" s="166"/>
      <c r="P415" s="166"/>
      <c r="Q415" s="166"/>
      <c r="R415" s="166"/>
      <c r="S415" s="166"/>
      <c r="T415" s="166"/>
      <c r="U415" s="166"/>
      <c r="V415" s="166"/>
      <c r="W415" s="166"/>
      <c r="X415" s="166"/>
      <c r="Y415" s="166"/>
      <c r="Z415" s="166"/>
    </row>
    <row r="416">
      <c r="A416" s="62" t="s">
        <v>873</v>
      </c>
      <c r="B416" s="63" t="s">
        <v>871</v>
      </c>
      <c r="C416" s="64">
        <v>99806.0</v>
      </c>
      <c r="D416" s="65" t="s">
        <v>874</v>
      </c>
      <c r="E416" s="67" t="s">
        <v>31</v>
      </c>
      <c r="F416" s="67">
        <v>92.0</v>
      </c>
      <c r="G416" s="68">
        <v>0.2</v>
      </c>
      <c r="H416" s="68">
        <v>0.55</v>
      </c>
      <c r="I416" s="69">
        <f t="shared" si="151"/>
        <v>0.75</v>
      </c>
      <c r="J416" s="69">
        <f t="shared" si="152"/>
        <v>18.4</v>
      </c>
      <c r="K416" s="69">
        <f t="shared" si="153"/>
        <v>50.6</v>
      </c>
      <c r="L416" s="69">
        <f t="shared" si="154"/>
        <v>69</v>
      </c>
      <c r="M416" s="70">
        <f t="shared" si="155"/>
        <v>86.95</v>
      </c>
      <c r="N416" s="71"/>
      <c r="O416" s="166"/>
      <c r="P416" s="166"/>
      <c r="Q416" s="166"/>
      <c r="R416" s="166"/>
      <c r="S416" s="166"/>
      <c r="T416" s="166"/>
      <c r="U416" s="166"/>
      <c r="V416" s="166"/>
      <c r="W416" s="166"/>
      <c r="X416" s="166"/>
      <c r="Y416" s="166"/>
      <c r="Z416" s="166"/>
    </row>
    <row r="417">
      <c r="A417" s="62" t="s">
        <v>875</v>
      </c>
      <c r="B417" s="63" t="s">
        <v>876</v>
      </c>
      <c r="C417" s="64" t="s">
        <v>877</v>
      </c>
      <c r="D417" s="65" t="s">
        <v>878</v>
      </c>
      <c r="E417" s="67" t="s">
        <v>101</v>
      </c>
      <c r="F417" s="67">
        <v>40.0</v>
      </c>
      <c r="G417" s="171">
        <v>32.34</v>
      </c>
      <c r="H417" s="171">
        <v>11.19</v>
      </c>
      <c r="I417" s="69">
        <f t="shared" si="151"/>
        <v>43.53</v>
      </c>
      <c r="J417" s="69">
        <f t="shared" si="152"/>
        <v>1293.6</v>
      </c>
      <c r="K417" s="69">
        <f t="shared" si="153"/>
        <v>447.6</v>
      </c>
      <c r="L417" s="69">
        <f t="shared" si="154"/>
        <v>1741.2</v>
      </c>
      <c r="M417" s="70">
        <f t="shared" si="155"/>
        <v>2194.26</v>
      </c>
      <c r="N417" s="140"/>
      <c r="O417" s="166"/>
      <c r="P417" s="166"/>
      <c r="Q417" s="166"/>
      <c r="R417" s="166"/>
      <c r="S417" s="166"/>
      <c r="T417" s="166"/>
      <c r="U417" s="166"/>
      <c r="V417" s="166"/>
      <c r="W417" s="166"/>
      <c r="X417" s="166"/>
      <c r="Y417" s="166"/>
      <c r="Z417" s="166"/>
    </row>
    <row r="418" ht="12.75" customHeight="1">
      <c r="B418" s="172"/>
      <c r="C418" s="173"/>
      <c r="F418" s="172"/>
    </row>
    <row r="419" ht="12.75" customHeight="1">
      <c r="A419" s="1" t="s">
        <v>0</v>
      </c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3"/>
    </row>
    <row r="420" ht="12.75" customHeight="1">
      <c r="B420" s="172"/>
      <c r="C420" s="173"/>
      <c r="F420" s="172"/>
    </row>
    <row r="421" ht="12.75" customHeight="1">
      <c r="B421" s="172"/>
      <c r="C421" s="173"/>
      <c r="F421" s="172"/>
    </row>
    <row r="422" ht="12.75" customHeight="1">
      <c r="B422" s="172"/>
      <c r="C422" s="173"/>
      <c r="F422" s="172"/>
    </row>
    <row r="423" ht="12.75" customHeight="1">
      <c r="B423" s="172"/>
      <c r="C423" s="173"/>
      <c r="F423" s="172"/>
    </row>
    <row r="424" ht="12.75" customHeight="1">
      <c r="B424" s="172"/>
      <c r="C424" s="173"/>
      <c r="F424" s="172"/>
    </row>
    <row r="425" ht="12.75" customHeight="1">
      <c r="B425" s="172"/>
      <c r="C425" s="173"/>
      <c r="F425" s="172"/>
    </row>
    <row r="426" ht="12.75" customHeight="1">
      <c r="B426" s="172"/>
      <c r="C426" s="173"/>
      <c r="F426" s="172"/>
    </row>
    <row r="427" ht="12.75" customHeight="1">
      <c r="B427" s="172"/>
      <c r="C427" s="173"/>
      <c r="F427" s="172"/>
    </row>
    <row r="428" ht="12.75" customHeight="1">
      <c r="B428" s="172"/>
      <c r="C428" s="173"/>
      <c r="F428" s="172"/>
    </row>
    <row r="429" ht="12.75" customHeight="1">
      <c r="B429" s="172"/>
      <c r="C429" s="173"/>
      <c r="F429" s="172"/>
    </row>
    <row r="430" ht="12.75" customHeight="1">
      <c r="B430" s="172"/>
      <c r="C430" s="173"/>
      <c r="F430" s="172"/>
    </row>
    <row r="431" ht="12.75" customHeight="1">
      <c r="B431" s="172"/>
      <c r="C431" s="173"/>
      <c r="F431" s="172"/>
    </row>
    <row r="432" ht="12.75" customHeight="1">
      <c r="B432" s="172"/>
      <c r="C432" s="173"/>
      <c r="F432" s="172"/>
    </row>
    <row r="433" ht="12.75" customHeight="1">
      <c r="B433" s="172"/>
      <c r="C433" s="173"/>
      <c r="F433" s="172"/>
    </row>
    <row r="434" ht="12.75" customHeight="1">
      <c r="B434" s="172"/>
      <c r="C434" s="173"/>
      <c r="F434" s="172"/>
    </row>
    <row r="435" ht="12.75" customHeight="1">
      <c r="B435" s="172"/>
      <c r="C435" s="173"/>
      <c r="F435" s="172"/>
    </row>
    <row r="436" ht="12.75" customHeight="1">
      <c r="B436" s="172"/>
      <c r="C436" s="173"/>
      <c r="F436" s="172"/>
    </row>
    <row r="437" ht="12.75" customHeight="1">
      <c r="B437" s="172"/>
      <c r="C437" s="173"/>
      <c r="F437" s="172"/>
    </row>
    <row r="438" ht="12.75" customHeight="1">
      <c r="B438" s="172"/>
      <c r="C438" s="173"/>
      <c r="F438" s="172"/>
    </row>
    <row r="439" ht="12.75" customHeight="1">
      <c r="B439" s="172"/>
      <c r="C439" s="173"/>
      <c r="F439" s="172"/>
    </row>
    <row r="440" ht="12.75" customHeight="1">
      <c r="B440" s="172"/>
      <c r="C440" s="173"/>
      <c r="F440" s="172"/>
    </row>
    <row r="441" ht="12.75" customHeight="1">
      <c r="B441" s="172"/>
      <c r="C441" s="173"/>
      <c r="F441" s="172"/>
    </row>
    <row r="442" ht="12.75" customHeight="1">
      <c r="B442" s="172"/>
      <c r="C442" s="173"/>
      <c r="F442" s="172"/>
    </row>
    <row r="443" ht="12.75" customHeight="1">
      <c r="B443" s="172"/>
      <c r="C443" s="173"/>
      <c r="F443" s="172"/>
    </row>
    <row r="444" ht="12.75" customHeight="1">
      <c r="B444" s="172"/>
      <c r="C444" s="173"/>
      <c r="F444" s="172"/>
    </row>
    <row r="445" ht="12.75" customHeight="1">
      <c r="B445" s="172"/>
      <c r="C445" s="173"/>
      <c r="F445" s="172"/>
    </row>
    <row r="446" ht="12.75" customHeight="1">
      <c r="B446" s="172"/>
      <c r="C446" s="173"/>
      <c r="F446" s="172"/>
    </row>
    <row r="447" ht="12.75" customHeight="1">
      <c r="B447" s="172"/>
      <c r="C447" s="173"/>
      <c r="F447" s="172"/>
    </row>
    <row r="448" ht="12.75" customHeight="1">
      <c r="B448" s="172"/>
      <c r="C448" s="173"/>
      <c r="F448" s="172"/>
    </row>
    <row r="449" ht="12.75" customHeight="1">
      <c r="B449" s="172"/>
      <c r="C449" s="173"/>
      <c r="F449" s="172"/>
    </row>
    <row r="450" ht="12.75" customHeight="1">
      <c r="B450" s="172"/>
      <c r="C450" s="173"/>
      <c r="F450" s="172"/>
    </row>
    <row r="451" ht="12.75" customHeight="1">
      <c r="B451" s="172"/>
      <c r="C451" s="173"/>
      <c r="F451" s="172"/>
    </row>
    <row r="452" ht="12.75" customHeight="1">
      <c r="B452" s="172"/>
      <c r="C452" s="173"/>
      <c r="F452" s="172"/>
    </row>
    <row r="453" ht="12.75" customHeight="1">
      <c r="B453" s="172"/>
      <c r="C453" s="173"/>
      <c r="F453" s="172"/>
    </row>
    <row r="454" ht="12.75" customHeight="1">
      <c r="B454" s="172"/>
      <c r="C454" s="173"/>
      <c r="F454" s="172"/>
    </row>
    <row r="455" ht="12.75" customHeight="1">
      <c r="B455" s="172"/>
      <c r="C455" s="173"/>
      <c r="F455" s="172"/>
    </row>
    <row r="456" ht="12.75" customHeight="1">
      <c r="B456" s="172"/>
      <c r="C456" s="173"/>
      <c r="F456" s="172"/>
    </row>
    <row r="457" ht="12.75" customHeight="1">
      <c r="B457" s="172"/>
      <c r="C457" s="173"/>
      <c r="F457" s="172"/>
    </row>
    <row r="458" ht="12.75" customHeight="1">
      <c r="B458" s="172"/>
      <c r="C458" s="173"/>
      <c r="F458" s="172"/>
    </row>
    <row r="459" ht="12.75" customHeight="1">
      <c r="B459" s="172"/>
      <c r="C459" s="173"/>
      <c r="F459" s="172"/>
    </row>
    <row r="460" ht="12.75" customHeight="1">
      <c r="B460" s="172"/>
      <c r="C460" s="173"/>
      <c r="F460" s="172"/>
    </row>
    <row r="461" ht="12.75" customHeight="1">
      <c r="B461" s="172"/>
      <c r="C461" s="173"/>
      <c r="F461" s="172"/>
    </row>
    <row r="462" ht="12.75" customHeight="1">
      <c r="B462" s="172"/>
      <c r="C462" s="173"/>
      <c r="F462" s="172"/>
    </row>
    <row r="463" ht="12.75" customHeight="1">
      <c r="B463" s="172"/>
      <c r="C463" s="173"/>
      <c r="F463" s="172"/>
    </row>
    <row r="464" ht="12.75" customHeight="1">
      <c r="B464" s="172"/>
      <c r="C464" s="173"/>
      <c r="F464" s="172"/>
    </row>
    <row r="465" ht="12.75" customHeight="1">
      <c r="B465" s="172"/>
      <c r="C465" s="173"/>
      <c r="F465" s="172"/>
    </row>
    <row r="466" ht="12.75" customHeight="1">
      <c r="B466" s="172"/>
      <c r="C466" s="173"/>
      <c r="F466" s="172"/>
    </row>
    <row r="467" ht="12.75" customHeight="1">
      <c r="B467" s="172"/>
      <c r="C467" s="173"/>
      <c r="F467" s="172"/>
    </row>
    <row r="468" ht="12.75" customHeight="1">
      <c r="B468" s="172"/>
      <c r="C468" s="173"/>
      <c r="F468" s="172"/>
    </row>
    <row r="469" ht="12.75" customHeight="1">
      <c r="B469" s="172"/>
      <c r="C469" s="173"/>
      <c r="F469" s="172"/>
    </row>
    <row r="470" ht="12.75" customHeight="1">
      <c r="B470" s="172"/>
      <c r="C470" s="173"/>
      <c r="F470" s="172"/>
    </row>
    <row r="471" ht="12.75" customHeight="1">
      <c r="B471" s="172"/>
      <c r="C471" s="173"/>
      <c r="F471" s="172"/>
    </row>
    <row r="472" ht="12.75" customHeight="1">
      <c r="B472" s="172"/>
      <c r="C472" s="173"/>
      <c r="F472" s="172"/>
    </row>
    <row r="473" ht="12.75" customHeight="1">
      <c r="B473" s="172"/>
      <c r="C473" s="173"/>
      <c r="F473" s="172"/>
    </row>
    <row r="474" ht="12.75" customHeight="1">
      <c r="B474" s="172"/>
      <c r="C474" s="173"/>
      <c r="F474" s="172"/>
    </row>
    <row r="475" ht="12.75" customHeight="1">
      <c r="B475" s="172"/>
      <c r="C475" s="173"/>
      <c r="F475" s="172"/>
    </row>
    <row r="476" ht="12.75" customHeight="1">
      <c r="B476" s="172"/>
      <c r="C476" s="173"/>
      <c r="F476" s="172"/>
    </row>
    <row r="477" ht="12.75" customHeight="1">
      <c r="B477" s="172"/>
      <c r="C477" s="173"/>
      <c r="F477" s="172"/>
    </row>
    <row r="478" ht="12.75" customHeight="1">
      <c r="B478" s="172"/>
      <c r="C478" s="173"/>
      <c r="F478" s="172"/>
    </row>
    <row r="479" ht="12.75" customHeight="1">
      <c r="B479" s="172"/>
      <c r="C479" s="173"/>
      <c r="F479" s="172"/>
    </row>
    <row r="480" ht="12.75" customHeight="1">
      <c r="B480" s="172"/>
      <c r="C480" s="173"/>
      <c r="F480" s="172"/>
    </row>
    <row r="481" ht="12.75" customHeight="1">
      <c r="B481" s="172"/>
      <c r="C481" s="173"/>
      <c r="F481" s="172"/>
    </row>
    <row r="482" ht="12.75" customHeight="1">
      <c r="B482" s="172"/>
      <c r="C482" s="173"/>
      <c r="F482" s="172"/>
    </row>
    <row r="483" ht="12.75" customHeight="1">
      <c r="B483" s="172"/>
      <c r="C483" s="173"/>
      <c r="F483" s="172"/>
    </row>
    <row r="484" ht="12.75" customHeight="1">
      <c r="B484" s="172"/>
      <c r="C484" s="173"/>
      <c r="F484" s="172"/>
    </row>
    <row r="485" ht="12.75" customHeight="1">
      <c r="B485" s="172"/>
      <c r="C485" s="173"/>
      <c r="F485" s="172"/>
    </row>
    <row r="486" ht="12.75" customHeight="1">
      <c r="B486" s="172"/>
      <c r="C486" s="173"/>
      <c r="F486" s="172"/>
    </row>
    <row r="487" ht="12.75" customHeight="1">
      <c r="B487" s="172"/>
      <c r="C487" s="173"/>
      <c r="F487" s="172"/>
    </row>
    <row r="488" ht="12.75" customHeight="1">
      <c r="B488" s="172"/>
      <c r="C488" s="173"/>
      <c r="F488" s="172"/>
    </row>
    <row r="489" ht="12.75" customHeight="1">
      <c r="B489" s="172"/>
      <c r="C489" s="173"/>
      <c r="F489" s="172"/>
    </row>
    <row r="490" ht="12.75" customHeight="1">
      <c r="B490" s="172"/>
      <c r="C490" s="173"/>
      <c r="F490" s="172"/>
    </row>
    <row r="491" ht="12.75" customHeight="1">
      <c r="B491" s="172"/>
      <c r="C491" s="173"/>
      <c r="F491" s="172"/>
    </row>
    <row r="492" ht="12.75" customHeight="1">
      <c r="B492" s="172"/>
      <c r="C492" s="173"/>
      <c r="F492" s="172"/>
    </row>
    <row r="493" ht="12.75" customHeight="1">
      <c r="B493" s="172"/>
      <c r="C493" s="173"/>
      <c r="F493" s="172"/>
    </row>
    <row r="494" ht="12.75" customHeight="1">
      <c r="B494" s="172"/>
      <c r="C494" s="173"/>
      <c r="F494" s="172"/>
    </row>
    <row r="495" ht="12.75" customHeight="1">
      <c r="B495" s="172"/>
      <c r="C495" s="173"/>
      <c r="F495" s="172"/>
    </row>
    <row r="496" ht="12.75" customHeight="1">
      <c r="B496" s="172"/>
      <c r="C496" s="173"/>
      <c r="F496" s="172"/>
    </row>
    <row r="497" ht="12.75" customHeight="1">
      <c r="B497" s="172"/>
      <c r="C497" s="173"/>
      <c r="F497" s="172"/>
    </row>
    <row r="498" ht="12.75" customHeight="1">
      <c r="B498" s="172"/>
      <c r="C498" s="173"/>
      <c r="F498" s="172"/>
    </row>
    <row r="499" ht="12.75" customHeight="1">
      <c r="B499" s="172"/>
      <c r="C499" s="173"/>
      <c r="F499" s="172"/>
    </row>
    <row r="500" ht="12.75" customHeight="1">
      <c r="B500" s="172"/>
      <c r="C500" s="173"/>
      <c r="F500" s="172"/>
    </row>
    <row r="501" ht="12.75" customHeight="1">
      <c r="B501" s="172"/>
      <c r="C501" s="173"/>
      <c r="F501" s="172"/>
    </row>
    <row r="502" ht="12.75" customHeight="1">
      <c r="B502" s="172"/>
      <c r="C502" s="173"/>
      <c r="F502" s="172"/>
    </row>
    <row r="503" ht="12.75" customHeight="1">
      <c r="B503" s="172"/>
      <c r="C503" s="173"/>
      <c r="F503" s="172"/>
    </row>
    <row r="504" ht="12.75" customHeight="1">
      <c r="B504" s="172"/>
      <c r="C504" s="173"/>
      <c r="F504" s="172"/>
    </row>
    <row r="505" ht="12.75" customHeight="1">
      <c r="B505" s="172"/>
      <c r="C505" s="173"/>
      <c r="F505" s="172"/>
    </row>
    <row r="506" ht="12.75" customHeight="1">
      <c r="B506" s="172"/>
      <c r="C506" s="173"/>
      <c r="F506" s="172"/>
    </row>
    <row r="507" ht="12.75" customHeight="1">
      <c r="B507" s="172"/>
      <c r="C507" s="173"/>
      <c r="F507" s="172"/>
    </row>
    <row r="508" ht="12.75" customHeight="1">
      <c r="B508" s="172"/>
      <c r="C508" s="173"/>
      <c r="F508" s="172"/>
    </row>
    <row r="509" ht="12.75" customHeight="1">
      <c r="B509" s="172"/>
      <c r="C509" s="173"/>
      <c r="F509" s="172"/>
    </row>
    <row r="510" ht="12.75" customHeight="1">
      <c r="B510" s="172"/>
      <c r="C510" s="173"/>
      <c r="F510" s="172"/>
    </row>
    <row r="511" ht="12.75" customHeight="1">
      <c r="B511" s="172"/>
      <c r="C511" s="173"/>
      <c r="F511" s="172"/>
    </row>
    <row r="512" ht="12.75" customHeight="1">
      <c r="B512" s="172"/>
      <c r="C512" s="173"/>
      <c r="F512" s="172"/>
    </row>
    <row r="513" ht="12.75" customHeight="1">
      <c r="B513" s="172"/>
      <c r="C513" s="173"/>
      <c r="F513" s="172"/>
    </row>
    <row r="514" ht="12.75" customHeight="1">
      <c r="B514" s="172"/>
      <c r="C514" s="173"/>
      <c r="F514" s="172"/>
    </row>
    <row r="515" ht="12.75" customHeight="1">
      <c r="B515" s="172"/>
      <c r="C515" s="173"/>
      <c r="F515" s="172"/>
    </row>
    <row r="516" ht="12.75" customHeight="1">
      <c r="B516" s="172"/>
      <c r="C516" s="173"/>
      <c r="F516" s="172"/>
    </row>
    <row r="517" ht="12.75" customHeight="1">
      <c r="B517" s="172"/>
      <c r="C517" s="173"/>
      <c r="F517" s="172"/>
    </row>
    <row r="518" ht="12.75" customHeight="1">
      <c r="B518" s="172"/>
      <c r="C518" s="173"/>
      <c r="F518" s="172"/>
    </row>
    <row r="519" ht="12.75" customHeight="1">
      <c r="B519" s="172"/>
      <c r="C519" s="173"/>
      <c r="F519" s="172"/>
    </row>
    <row r="520" ht="12.75" customHeight="1">
      <c r="B520" s="172"/>
      <c r="C520" s="173"/>
      <c r="F520" s="172"/>
    </row>
    <row r="521" ht="12.75" customHeight="1">
      <c r="B521" s="172"/>
      <c r="C521" s="173"/>
      <c r="F521" s="172"/>
    </row>
    <row r="522" ht="12.75" customHeight="1">
      <c r="B522" s="172"/>
      <c r="C522" s="173"/>
      <c r="F522" s="172"/>
    </row>
    <row r="523" ht="12.75" customHeight="1">
      <c r="B523" s="172"/>
      <c r="C523" s="173"/>
      <c r="F523" s="172"/>
    </row>
    <row r="524" ht="12.75" customHeight="1">
      <c r="B524" s="172"/>
      <c r="C524" s="173"/>
      <c r="F524" s="172"/>
    </row>
    <row r="525" ht="12.75" customHeight="1">
      <c r="B525" s="172"/>
      <c r="C525" s="173"/>
      <c r="F525" s="172"/>
    </row>
    <row r="526" ht="12.75" customHeight="1">
      <c r="B526" s="172"/>
      <c r="C526" s="173"/>
      <c r="F526" s="172"/>
    </row>
    <row r="527" ht="12.75" customHeight="1">
      <c r="B527" s="172"/>
      <c r="C527" s="173"/>
      <c r="F527" s="172"/>
    </row>
    <row r="528" ht="12.75" customHeight="1">
      <c r="B528" s="172"/>
      <c r="C528" s="173"/>
      <c r="F528" s="172"/>
    </row>
    <row r="529" ht="12.75" customHeight="1">
      <c r="B529" s="172"/>
      <c r="C529" s="173"/>
      <c r="F529" s="172"/>
    </row>
    <row r="530" ht="12.75" customHeight="1">
      <c r="B530" s="172"/>
      <c r="C530" s="173"/>
      <c r="F530" s="172"/>
    </row>
    <row r="531" ht="12.75" customHeight="1">
      <c r="B531" s="172"/>
      <c r="C531" s="173"/>
      <c r="F531" s="172"/>
    </row>
    <row r="532" ht="12.75" customHeight="1">
      <c r="B532" s="172"/>
      <c r="C532" s="173"/>
      <c r="F532" s="172"/>
    </row>
    <row r="533" ht="12.75" customHeight="1">
      <c r="B533" s="172"/>
      <c r="C533" s="173"/>
      <c r="F533" s="172"/>
    </row>
    <row r="534" ht="12.75" customHeight="1">
      <c r="B534" s="172"/>
      <c r="C534" s="173"/>
      <c r="F534" s="172"/>
    </row>
    <row r="535" ht="12.75" customHeight="1">
      <c r="B535" s="172"/>
      <c r="C535" s="173"/>
      <c r="F535" s="172"/>
    </row>
    <row r="536" ht="12.75" customHeight="1">
      <c r="B536" s="172"/>
      <c r="C536" s="173"/>
      <c r="F536" s="172"/>
    </row>
    <row r="537" ht="12.75" customHeight="1">
      <c r="B537" s="172"/>
      <c r="C537" s="173"/>
      <c r="F537" s="172"/>
    </row>
    <row r="538" ht="12.75" customHeight="1">
      <c r="B538" s="172"/>
      <c r="C538" s="173"/>
      <c r="F538" s="172"/>
    </row>
    <row r="539" ht="12.75" customHeight="1">
      <c r="B539" s="172"/>
      <c r="C539" s="173"/>
      <c r="F539" s="172"/>
    </row>
    <row r="540" ht="12.75" customHeight="1">
      <c r="B540" s="172"/>
      <c r="C540" s="173"/>
      <c r="F540" s="172"/>
    </row>
    <row r="541" ht="12.75" customHeight="1">
      <c r="B541" s="172"/>
      <c r="C541" s="173"/>
      <c r="F541" s="172"/>
    </row>
    <row r="542" ht="12.75" customHeight="1">
      <c r="B542" s="172"/>
      <c r="C542" s="173"/>
      <c r="F542" s="172"/>
    </row>
    <row r="543" ht="12.75" customHeight="1">
      <c r="B543" s="172"/>
      <c r="C543" s="173"/>
      <c r="F543" s="172"/>
    </row>
    <row r="544" ht="12.75" customHeight="1">
      <c r="B544" s="172"/>
      <c r="C544" s="173"/>
      <c r="F544" s="172"/>
    </row>
    <row r="545" ht="12.75" customHeight="1">
      <c r="B545" s="172"/>
      <c r="C545" s="173"/>
      <c r="F545" s="172"/>
    </row>
    <row r="546" ht="12.75" customHeight="1">
      <c r="B546" s="172"/>
      <c r="C546" s="173"/>
      <c r="F546" s="172"/>
    </row>
    <row r="547" ht="12.75" customHeight="1">
      <c r="B547" s="172"/>
      <c r="C547" s="173"/>
      <c r="F547" s="172"/>
    </row>
    <row r="548" ht="12.75" customHeight="1">
      <c r="B548" s="172"/>
      <c r="C548" s="173"/>
      <c r="F548" s="172"/>
    </row>
    <row r="549" ht="12.75" customHeight="1">
      <c r="B549" s="172"/>
      <c r="C549" s="173"/>
      <c r="F549" s="172"/>
    </row>
    <row r="550" ht="12.75" customHeight="1">
      <c r="B550" s="172"/>
      <c r="C550" s="173"/>
      <c r="F550" s="172"/>
    </row>
    <row r="551" ht="12.75" customHeight="1">
      <c r="B551" s="172"/>
      <c r="C551" s="173"/>
      <c r="F551" s="172"/>
    </row>
    <row r="552" ht="12.75" customHeight="1">
      <c r="B552" s="172"/>
      <c r="C552" s="173"/>
      <c r="F552" s="172"/>
    </row>
    <row r="553" ht="12.75" customHeight="1">
      <c r="B553" s="172"/>
      <c r="C553" s="173"/>
      <c r="F553" s="172"/>
    </row>
    <row r="554" ht="12.75" customHeight="1">
      <c r="B554" s="172"/>
      <c r="C554" s="173"/>
      <c r="F554" s="172"/>
    </row>
    <row r="555" ht="12.75" customHeight="1">
      <c r="B555" s="172"/>
      <c r="C555" s="173"/>
      <c r="F555" s="172"/>
    </row>
    <row r="556" ht="12.75" customHeight="1">
      <c r="B556" s="172"/>
      <c r="C556" s="173"/>
      <c r="F556" s="172"/>
    </row>
    <row r="557" ht="12.75" customHeight="1">
      <c r="B557" s="172"/>
      <c r="C557" s="173"/>
      <c r="F557" s="172"/>
    </row>
    <row r="558" ht="12.75" customHeight="1">
      <c r="B558" s="172"/>
      <c r="C558" s="173"/>
      <c r="F558" s="172"/>
    </row>
    <row r="559" ht="12.75" customHeight="1">
      <c r="B559" s="172"/>
      <c r="C559" s="173"/>
      <c r="F559" s="172"/>
    </row>
    <row r="560" ht="12.75" customHeight="1">
      <c r="B560" s="172"/>
      <c r="C560" s="173"/>
      <c r="F560" s="172"/>
    </row>
    <row r="561" ht="12.75" customHeight="1">
      <c r="B561" s="172"/>
      <c r="C561" s="173"/>
      <c r="F561" s="172"/>
    </row>
    <row r="562" ht="15.75" customHeight="1">
      <c r="B562" s="172"/>
      <c r="C562" s="173"/>
      <c r="F562" s="172"/>
    </row>
    <row r="563" ht="15.75" customHeight="1">
      <c r="B563" s="172"/>
      <c r="C563" s="173"/>
      <c r="F563" s="172"/>
    </row>
    <row r="564" ht="15.75" customHeight="1">
      <c r="B564" s="172"/>
      <c r="C564" s="173"/>
      <c r="F564" s="172"/>
    </row>
    <row r="565" ht="15.75" customHeight="1">
      <c r="B565" s="172"/>
      <c r="C565" s="173"/>
      <c r="F565" s="172"/>
    </row>
    <row r="566" ht="15.75" customHeight="1">
      <c r="B566" s="172"/>
      <c r="C566" s="173"/>
      <c r="F566" s="172"/>
    </row>
    <row r="567" ht="15.75" customHeight="1">
      <c r="B567" s="172"/>
      <c r="C567" s="173"/>
      <c r="F567" s="172"/>
    </row>
    <row r="568" ht="15.75" customHeight="1">
      <c r="B568" s="172"/>
      <c r="C568" s="173"/>
      <c r="F568" s="172"/>
    </row>
    <row r="569" ht="15.75" customHeight="1">
      <c r="B569" s="172"/>
      <c r="C569" s="173"/>
      <c r="F569" s="172"/>
    </row>
    <row r="570" ht="15.75" customHeight="1">
      <c r="B570" s="172"/>
      <c r="C570" s="173"/>
      <c r="F570" s="172"/>
    </row>
    <row r="571" ht="15.75" customHeight="1">
      <c r="B571" s="172"/>
      <c r="C571" s="173"/>
      <c r="F571" s="172"/>
    </row>
    <row r="572" ht="15.75" customHeight="1">
      <c r="B572" s="172"/>
      <c r="C572" s="173"/>
      <c r="F572" s="172"/>
    </row>
    <row r="573" ht="15.75" customHeight="1">
      <c r="B573" s="172"/>
      <c r="C573" s="173"/>
      <c r="F573" s="172"/>
    </row>
    <row r="574" ht="15.75" customHeight="1">
      <c r="B574" s="172"/>
      <c r="C574" s="173"/>
      <c r="F574" s="172"/>
    </row>
    <row r="575" ht="15.75" customHeight="1">
      <c r="B575" s="172"/>
      <c r="C575" s="173"/>
      <c r="F575" s="172"/>
    </row>
    <row r="576" ht="15.75" customHeight="1">
      <c r="B576" s="172"/>
      <c r="C576" s="173"/>
      <c r="F576" s="172"/>
    </row>
    <row r="577" ht="15.75" customHeight="1">
      <c r="B577" s="172"/>
      <c r="C577" s="173"/>
      <c r="F577" s="172"/>
    </row>
    <row r="578" ht="15.75" customHeight="1">
      <c r="B578" s="172"/>
      <c r="C578" s="173"/>
      <c r="F578" s="172"/>
    </row>
    <row r="579" ht="15.75" customHeight="1">
      <c r="B579" s="172"/>
      <c r="C579" s="173"/>
      <c r="F579" s="172"/>
    </row>
    <row r="580" ht="15.75" customHeight="1">
      <c r="B580" s="172"/>
      <c r="C580" s="173"/>
      <c r="F580" s="172"/>
    </row>
    <row r="581" ht="15.75" customHeight="1">
      <c r="B581" s="172"/>
      <c r="C581" s="173"/>
      <c r="F581" s="172"/>
    </row>
    <row r="582" ht="15.75" customHeight="1">
      <c r="B582" s="172"/>
      <c r="C582" s="173"/>
      <c r="F582" s="172"/>
    </row>
    <row r="583" ht="15.75" customHeight="1">
      <c r="B583" s="172"/>
      <c r="C583" s="173"/>
      <c r="F583" s="172"/>
    </row>
    <row r="584" ht="15.75" customHeight="1">
      <c r="B584" s="172"/>
      <c r="C584" s="173"/>
      <c r="F584" s="172"/>
    </row>
    <row r="585" ht="15.75" customHeight="1">
      <c r="B585" s="172"/>
      <c r="C585" s="173"/>
      <c r="F585" s="172"/>
    </row>
    <row r="586" ht="15.75" customHeight="1">
      <c r="B586" s="172"/>
      <c r="C586" s="173"/>
      <c r="F586" s="172"/>
    </row>
    <row r="587" ht="15.75" customHeight="1">
      <c r="B587" s="172"/>
      <c r="C587" s="173"/>
      <c r="F587" s="172"/>
    </row>
    <row r="588" ht="15.75" customHeight="1">
      <c r="B588" s="172"/>
      <c r="C588" s="173"/>
      <c r="F588" s="172"/>
    </row>
    <row r="589" ht="15.75" customHeight="1">
      <c r="B589" s="172"/>
      <c r="C589" s="173"/>
      <c r="F589" s="172"/>
    </row>
    <row r="590" ht="15.75" customHeight="1">
      <c r="B590" s="172"/>
      <c r="C590" s="173"/>
      <c r="F590" s="172"/>
    </row>
    <row r="591" ht="15.75" customHeight="1">
      <c r="B591" s="172"/>
      <c r="C591" s="173"/>
      <c r="F591" s="172"/>
    </row>
    <row r="592" ht="15.75" customHeight="1">
      <c r="B592" s="172"/>
      <c r="C592" s="173"/>
      <c r="F592" s="172"/>
    </row>
    <row r="593" ht="15.75" customHeight="1">
      <c r="B593" s="172"/>
      <c r="C593" s="173"/>
      <c r="F593" s="172"/>
    </row>
    <row r="594" ht="15.75" customHeight="1">
      <c r="B594" s="172"/>
      <c r="C594" s="173"/>
      <c r="F594" s="172"/>
    </row>
    <row r="595" ht="15.75" customHeight="1">
      <c r="B595" s="172"/>
      <c r="C595" s="173"/>
      <c r="F595" s="172"/>
    </row>
    <row r="596" ht="15.75" customHeight="1">
      <c r="B596" s="172"/>
      <c r="C596" s="173"/>
      <c r="F596" s="172"/>
    </row>
    <row r="597" ht="15.75" customHeight="1">
      <c r="B597" s="172"/>
      <c r="C597" s="173"/>
      <c r="F597" s="172"/>
    </row>
    <row r="598" ht="15.75" customHeight="1">
      <c r="B598" s="172"/>
      <c r="C598" s="173"/>
      <c r="F598" s="172"/>
    </row>
    <row r="599" ht="15.75" customHeight="1">
      <c r="B599" s="172"/>
      <c r="C599" s="173"/>
      <c r="F599" s="172"/>
    </row>
    <row r="600" ht="15.75" customHeight="1">
      <c r="B600" s="172"/>
      <c r="C600" s="173"/>
      <c r="F600" s="172"/>
    </row>
    <row r="601" ht="15.75" customHeight="1">
      <c r="B601" s="172"/>
      <c r="C601" s="173"/>
      <c r="F601" s="172"/>
    </row>
    <row r="602" ht="15.75" customHeight="1">
      <c r="B602" s="172"/>
      <c r="C602" s="173"/>
      <c r="F602" s="172"/>
    </row>
    <row r="603" ht="15.75" customHeight="1">
      <c r="B603" s="172"/>
      <c r="C603" s="173"/>
      <c r="F603" s="172"/>
    </row>
    <row r="604" ht="15.75" customHeight="1">
      <c r="B604" s="172"/>
      <c r="C604" s="173"/>
      <c r="F604" s="172"/>
    </row>
    <row r="605" ht="15.75" customHeight="1">
      <c r="B605" s="172"/>
      <c r="C605" s="173"/>
      <c r="F605" s="172"/>
    </row>
    <row r="606" ht="15.75" customHeight="1">
      <c r="B606" s="172"/>
      <c r="C606" s="173"/>
      <c r="F606" s="172"/>
    </row>
    <row r="607" ht="15.75" customHeight="1">
      <c r="B607" s="172"/>
      <c r="C607" s="173"/>
      <c r="F607" s="172"/>
    </row>
    <row r="608" ht="15.75" customHeight="1">
      <c r="B608" s="172"/>
      <c r="C608" s="173"/>
      <c r="F608" s="172"/>
    </row>
    <row r="609" ht="15.75" customHeight="1">
      <c r="B609" s="172"/>
      <c r="C609" s="173"/>
      <c r="F609" s="172"/>
    </row>
    <row r="610" ht="15.75" customHeight="1">
      <c r="B610" s="172"/>
      <c r="C610" s="173"/>
      <c r="F610" s="172"/>
    </row>
    <row r="611" ht="15.75" customHeight="1">
      <c r="B611" s="172"/>
      <c r="C611" s="173"/>
      <c r="F611" s="172"/>
    </row>
    <row r="612" ht="15.75" customHeight="1">
      <c r="B612" s="172"/>
      <c r="C612" s="173"/>
      <c r="F612" s="172"/>
    </row>
    <row r="613" ht="15.75" customHeight="1">
      <c r="B613" s="172"/>
      <c r="C613" s="173"/>
      <c r="F613" s="172"/>
    </row>
    <row r="614" ht="15.75" customHeight="1">
      <c r="B614" s="172"/>
      <c r="C614" s="173"/>
      <c r="F614" s="172"/>
    </row>
    <row r="615" ht="15.75" customHeight="1">
      <c r="B615" s="172"/>
      <c r="C615" s="173"/>
      <c r="F615" s="172"/>
    </row>
    <row r="616" ht="15.75" customHeight="1">
      <c r="B616" s="172"/>
      <c r="C616" s="173"/>
      <c r="F616" s="172"/>
    </row>
    <row r="617" ht="15.75" customHeight="1">
      <c r="B617" s="172"/>
      <c r="C617" s="173"/>
      <c r="F617" s="172"/>
    </row>
    <row r="618" ht="15.75" customHeight="1">
      <c r="B618" s="172"/>
      <c r="C618" s="173"/>
      <c r="F618" s="172"/>
    </row>
    <row r="619" ht="15.75" customHeight="1">
      <c r="B619" s="172"/>
      <c r="C619" s="173"/>
      <c r="F619" s="172"/>
    </row>
    <row r="620" ht="15.75" customHeight="1">
      <c r="B620" s="172"/>
      <c r="C620" s="173"/>
      <c r="F620" s="172"/>
    </row>
    <row r="621" ht="15.75" customHeight="1">
      <c r="B621" s="172"/>
      <c r="C621" s="173"/>
      <c r="F621" s="172"/>
    </row>
    <row r="622" ht="15.75" customHeight="1">
      <c r="B622" s="172"/>
      <c r="C622" s="173"/>
      <c r="F622" s="172"/>
    </row>
    <row r="623" ht="15.75" customHeight="1">
      <c r="B623" s="172"/>
      <c r="C623" s="173"/>
      <c r="F623" s="172"/>
    </row>
    <row r="624" ht="15.75" customHeight="1">
      <c r="B624" s="172"/>
      <c r="C624" s="173"/>
      <c r="F624" s="172"/>
    </row>
    <row r="625" ht="15.75" customHeight="1">
      <c r="B625" s="172"/>
      <c r="C625" s="173"/>
      <c r="F625" s="172"/>
    </row>
    <row r="626" ht="15.75" customHeight="1">
      <c r="B626" s="172"/>
      <c r="C626" s="173"/>
      <c r="F626" s="172"/>
    </row>
    <row r="627" ht="15.75" customHeight="1">
      <c r="B627" s="172"/>
      <c r="C627" s="173"/>
      <c r="F627" s="172"/>
    </row>
    <row r="628" ht="15.75" customHeight="1">
      <c r="B628" s="172"/>
      <c r="C628" s="173"/>
      <c r="F628" s="172"/>
    </row>
    <row r="629" ht="15.75" customHeight="1">
      <c r="B629" s="172"/>
      <c r="C629" s="173"/>
      <c r="F629" s="172"/>
    </row>
    <row r="630" ht="15.75" customHeight="1">
      <c r="B630" s="172"/>
      <c r="C630" s="173"/>
      <c r="F630" s="172"/>
    </row>
    <row r="631" ht="15.75" customHeight="1">
      <c r="B631" s="172"/>
      <c r="C631" s="173"/>
      <c r="F631" s="172"/>
    </row>
    <row r="632" ht="15.75" customHeight="1">
      <c r="B632" s="172"/>
      <c r="C632" s="173"/>
      <c r="F632" s="172"/>
    </row>
    <row r="633" ht="15.75" customHeight="1">
      <c r="B633" s="172"/>
      <c r="C633" s="173"/>
      <c r="F633" s="172"/>
    </row>
    <row r="634" ht="15.75" customHeight="1">
      <c r="B634" s="172"/>
      <c r="C634" s="173"/>
      <c r="F634" s="172"/>
    </row>
    <row r="635" ht="15.75" customHeight="1">
      <c r="B635" s="172"/>
      <c r="C635" s="173"/>
      <c r="F635" s="172"/>
    </row>
    <row r="636" ht="15.75" customHeight="1">
      <c r="B636" s="172"/>
      <c r="C636" s="173"/>
      <c r="F636" s="172"/>
    </row>
    <row r="637" ht="15.75" customHeight="1">
      <c r="B637" s="172"/>
      <c r="C637" s="173"/>
      <c r="F637" s="172"/>
    </row>
    <row r="638" ht="15.75" customHeight="1">
      <c r="B638" s="172"/>
      <c r="C638" s="173"/>
      <c r="F638" s="172"/>
    </row>
    <row r="639" ht="15.75" customHeight="1">
      <c r="B639" s="172"/>
      <c r="C639" s="173"/>
      <c r="F639" s="172"/>
    </row>
    <row r="640" ht="15.75" customHeight="1">
      <c r="B640" s="172"/>
      <c r="C640" s="173"/>
      <c r="F640" s="172"/>
    </row>
    <row r="641" ht="15.75" customHeight="1">
      <c r="B641" s="172"/>
      <c r="C641" s="173"/>
      <c r="F641" s="172"/>
    </row>
    <row r="642" ht="15.75" customHeight="1">
      <c r="B642" s="172"/>
      <c r="C642" s="173"/>
      <c r="F642" s="172"/>
    </row>
    <row r="643" ht="15.75" customHeight="1">
      <c r="B643" s="172"/>
      <c r="C643" s="173"/>
      <c r="F643" s="172"/>
    </row>
    <row r="644" ht="15.75" customHeight="1">
      <c r="B644" s="172"/>
      <c r="C644" s="173"/>
      <c r="F644" s="172"/>
    </row>
    <row r="645" ht="15.75" customHeight="1">
      <c r="B645" s="172"/>
      <c r="C645" s="173"/>
      <c r="F645" s="172"/>
    </row>
    <row r="646" ht="15.75" customHeight="1">
      <c r="B646" s="172"/>
      <c r="C646" s="173"/>
      <c r="F646" s="172"/>
    </row>
    <row r="647" ht="15.75" customHeight="1">
      <c r="B647" s="172"/>
      <c r="C647" s="173"/>
      <c r="F647" s="172"/>
    </row>
    <row r="648" ht="15.75" customHeight="1">
      <c r="B648" s="172"/>
      <c r="C648" s="173"/>
      <c r="F648" s="172"/>
    </row>
    <row r="649" ht="15.75" customHeight="1">
      <c r="B649" s="172"/>
      <c r="C649" s="173"/>
      <c r="F649" s="172"/>
    </row>
    <row r="650" ht="15.75" customHeight="1">
      <c r="B650" s="172"/>
      <c r="C650" s="173"/>
      <c r="F650" s="172"/>
    </row>
    <row r="651" ht="15.75" customHeight="1">
      <c r="B651" s="172"/>
      <c r="C651" s="173"/>
      <c r="F651" s="172"/>
    </row>
    <row r="652" ht="15.75" customHeight="1">
      <c r="B652" s="172"/>
      <c r="C652" s="173"/>
      <c r="F652" s="172"/>
    </row>
    <row r="653" ht="15.75" customHeight="1">
      <c r="B653" s="172"/>
      <c r="C653" s="173"/>
      <c r="F653" s="172"/>
    </row>
    <row r="654" ht="15.75" customHeight="1">
      <c r="B654" s="172"/>
      <c r="C654" s="173"/>
      <c r="F654" s="172"/>
    </row>
    <row r="655" ht="15.75" customHeight="1">
      <c r="B655" s="172"/>
      <c r="C655" s="173"/>
      <c r="F655" s="172"/>
    </row>
    <row r="656" ht="15.75" customHeight="1">
      <c r="B656" s="172"/>
      <c r="C656" s="173"/>
      <c r="F656" s="172"/>
    </row>
    <row r="657" ht="15.75" customHeight="1">
      <c r="B657" s="172"/>
      <c r="C657" s="173"/>
      <c r="F657" s="172"/>
    </row>
    <row r="658" ht="15.75" customHeight="1">
      <c r="B658" s="172"/>
      <c r="C658" s="173"/>
      <c r="F658" s="172"/>
    </row>
    <row r="659" ht="15.75" customHeight="1">
      <c r="B659" s="172"/>
      <c r="C659" s="173"/>
      <c r="F659" s="172"/>
    </row>
    <row r="660" ht="15.75" customHeight="1">
      <c r="B660" s="172"/>
      <c r="C660" s="173"/>
      <c r="F660" s="172"/>
    </row>
    <row r="661" ht="15.75" customHeight="1">
      <c r="B661" s="172"/>
      <c r="C661" s="173"/>
      <c r="F661" s="172"/>
    </row>
    <row r="662" ht="15.75" customHeight="1">
      <c r="B662" s="172"/>
      <c r="C662" s="173"/>
      <c r="F662" s="172"/>
    </row>
    <row r="663" ht="15.75" customHeight="1">
      <c r="B663" s="172"/>
      <c r="C663" s="173"/>
      <c r="F663" s="172"/>
    </row>
    <row r="664" ht="15.75" customHeight="1">
      <c r="B664" s="172"/>
      <c r="C664" s="173"/>
      <c r="F664" s="172"/>
    </row>
    <row r="665" ht="15.75" customHeight="1">
      <c r="B665" s="172"/>
      <c r="C665" s="173"/>
      <c r="F665" s="172"/>
    </row>
    <row r="666" ht="15.75" customHeight="1">
      <c r="B666" s="172"/>
      <c r="C666" s="173"/>
      <c r="F666" s="172"/>
    </row>
    <row r="667" ht="15.75" customHeight="1">
      <c r="B667" s="172"/>
      <c r="C667" s="173"/>
      <c r="F667" s="172"/>
    </row>
    <row r="668" ht="15.75" customHeight="1">
      <c r="B668" s="172"/>
      <c r="C668" s="173"/>
      <c r="F668" s="172"/>
    </row>
    <row r="669" ht="15.75" customHeight="1">
      <c r="B669" s="172"/>
      <c r="C669" s="173"/>
      <c r="F669" s="172"/>
    </row>
    <row r="670" ht="15.75" customHeight="1">
      <c r="B670" s="172"/>
      <c r="C670" s="173"/>
      <c r="F670" s="172"/>
    </row>
    <row r="671" ht="15.75" customHeight="1">
      <c r="B671" s="172"/>
      <c r="C671" s="173"/>
      <c r="F671" s="172"/>
    </row>
    <row r="672" ht="15.75" customHeight="1">
      <c r="B672" s="172"/>
      <c r="C672" s="173"/>
      <c r="F672" s="172"/>
    </row>
    <row r="673" ht="15.75" customHeight="1">
      <c r="B673" s="172"/>
      <c r="C673" s="173"/>
      <c r="F673" s="172"/>
    </row>
    <row r="674" ht="15.75" customHeight="1">
      <c r="B674" s="172"/>
      <c r="C674" s="173"/>
      <c r="F674" s="172"/>
    </row>
    <row r="675" ht="15.75" customHeight="1">
      <c r="B675" s="172"/>
      <c r="C675" s="173"/>
      <c r="F675" s="172"/>
    </row>
    <row r="676" ht="15.75" customHeight="1">
      <c r="B676" s="172"/>
      <c r="C676" s="173"/>
      <c r="F676" s="172"/>
    </row>
    <row r="677" ht="15.75" customHeight="1">
      <c r="B677" s="172"/>
      <c r="C677" s="173"/>
      <c r="F677" s="172"/>
    </row>
    <row r="678" ht="15.75" customHeight="1">
      <c r="B678" s="172"/>
      <c r="C678" s="173"/>
      <c r="F678" s="172"/>
    </row>
    <row r="679" ht="15.75" customHeight="1">
      <c r="B679" s="172"/>
      <c r="C679" s="173"/>
      <c r="F679" s="172"/>
    </row>
    <row r="680" ht="15.75" customHeight="1">
      <c r="B680" s="172"/>
      <c r="C680" s="173"/>
      <c r="F680" s="172"/>
    </row>
    <row r="681" ht="15.75" customHeight="1">
      <c r="B681" s="172"/>
      <c r="C681" s="173"/>
      <c r="F681" s="172"/>
    </row>
    <row r="682" ht="15.75" customHeight="1">
      <c r="B682" s="172"/>
      <c r="C682" s="173"/>
      <c r="F682" s="172"/>
    </row>
    <row r="683" ht="15.75" customHeight="1">
      <c r="B683" s="172"/>
      <c r="C683" s="173"/>
      <c r="F683" s="172"/>
    </row>
    <row r="684" ht="15.75" customHeight="1">
      <c r="B684" s="172"/>
      <c r="C684" s="173"/>
      <c r="F684" s="172"/>
    </row>
    <row r="685" ht="15.75" customHeight="1">
      <c r="B685" s="172"/>
      <c r="C685" s="173"/>
      <c r="F685" s="172"/>
    </row>
    <row r="686" ht="15.75" customHeight="1">
      <c r="B686" s="172"/>
      <c r="C686" s="173"/>
      <c r="F686" s="172"/>
    </row>
    <row r="687" ht="15.75" customHeight="1">
      <c r="B687" s="172"/>
      <c r="C687" s="173"/>
      <c r="F687" s="172"/>
    </row>
    <row r="688" ht="15.75" customHeight="1">
      <c r="B688" s="172"/>
      <c r="C688" s="173"/>
      <c r="F688" s="172"/>
    </row>
    <row r="689" ht="15.75" customHeight="1">
      <c r="B689" s="172"/>
      <c r="C689" s="173"/>
      <c r="F689" s="172"/>
    </row>
    <row r="690" ht="15.75" customHeight="1">
      <c r="B690" s="172"/>
      <c r="C690" s="173"/>
      <c r="F690" s="172"/>
    </row>
    <row r="691" ht="15.75" customHeight="1">
      <c r="B691" s="172"/>
      <c r="C691" s="173"/>
      <c r="F691" s="172"/>
    </row>
    <row r="692" ht="15.75" customHeight="1">
      <c r="B692" s="172"/>
      <c r="C692" s="173"/>
      <c r="F692" s="172"/>
    </row>
    <row r="693" ht="15.75" customHeight="1">
      <c r="B693" s="172"/>
      <c r="C693" s="173"/>
      <c r="F693" s="172"/>
    </row>
    <row r="694" ht="15.75" customHeight="1">
      <c r="B694" s="172"/>
      <c r="C694" s="173"/>
      <c r="F694" s="172"/>
    </row>
    <row r="695" ht="15.75" customHeight="1">
      <c r="B695" s="172"/>
      <c r="C695" s="173"/>
      <c r="F695" s="172"/>
    </row>
    <row r="696" ht="15.75" customHeight="1">
      <c r="B696" s="172"/>
      <c r="C696" s="173"/>
      <c r="F696" s="172"/>
    </row>
    <row r="697" ht="15.75" customHeight="1">
      <c r="B697" s="172"/>
      <c r="C697" s="173"/>
      <c r="F697" s="172"/>
    </row>
    <row r="698" ht="15.75" customHeight="1">
      <c r="B698" s="172"/>
      <c r="C698" s="173"/>
      <c r="F698" s="172"/>
    </row>
    <row r="699" ht="15.75" customHeight="1">
      <c r="B699" s="172"/>
      <c r="C699" s="173"/>
      <c r="F699" s="172"/>
    </row>
    <row r="700" ht="15.75" customHeight="1">
      <c r="B700" s="172"/>
      <c r="C700" s="173"/>
      <c r="F700" s="172"/>
    </row>
    <row r="701" ht="15.75" customHeight="1">
      <c r="B701" s="172"/>
      <c r="C701" s="173"/>
      <c r="F701" s="172"/>
    </row>
    <row r="702" ht="15.75" customHeight="1">
      <c r="B702" s="172"/>
      <c r="C702" s="173"/>
      <c r="F702" s="172"/>
    </row>
    <row r="703" ht="15.75" customHeight="1">
      <c r="B703" s="172"/>
      <c r="C703" s="173"/>
      <c r="F703" s="172"/>
    </row>
    <row r="704" ht="15.75" customHeight="1">
      <c r="B704" s="172"/>
      <c r="C704" s="173"/>
      <c r="F704" s="172"/>
    </row>
    <row r="705" ht="15.75" customHeight="1">
      <c r="B705" s="172"/>
      <c r="C705" s="173"/>
      <c r="F705" s="172"/>
    </row>
    <row r="706" ht="15.75" customHeight="1">
      <c r="B706" s="172"/>
      <c r="C706" s="173"/>
      <c r="F706" s="172"/>
    </row>
    <row r="707" ht="15.75" customHeight="1">
      <c r="B707" s="172"/>
      <c r="C707" s="173"/>
      <c r="F707" s="172"/>
    </row>
    <row r="708" ht="15.75" customHeight="1">
      <c r="B708" s="172"/>
      <c r="C708" s="173"/>
      <c r="F708" s="172"/>
    </row>
    <row r="709" ht="15.75" customHeight="1">
      <c r="B709" s="172"/>
      <c r="C709" s="173"/>
      <c r="F709" s="172"/>
    </row>
    <row r="710" ht="15.75" customHeight="1">
      <c r="B710" s="172"/>
      <c r="C710" s="173"/>
      <c r="F710" s="172"/>
    </row>
    <row r="711" ht="15.75" customHeight="1">
      <c r="B711" s="172"/>
      <c r="C711" s="173"/>
      <c r="F711" s="172"/>
    </row>
    <row r="712" ht="15.75" customHeight="1">
      <c r="B712" s="172"/>
      <c r="C712" s="173"/>
      <c r="F712" s="172"/>
    </row>
    <row r="713" ht="15.75" customHeight="1">
      <c r="B713" s="172"/>
      <c r="C713" s="173"/>
      <c r="F713" s="172"/>
    </row>
    <row r="714" ht="15.75" customHeight="1">
      <c r="B714" s="172"/>
      <c r="C714" s="173"/>
      <c r="F714" s="172"/>
    </row>
    <row r="715" ht="15.75" customHeight="1">
      <c r="B715" s="172"/>
      <c r="C715" s="173"/>
      <c r="F715" s="172"/>
    </row>
    <row r="716" ht="15.75" customHeight="1">
      <c r="B716" s="172"/>
      <c r="C716" s="173"/>
      <c r="F716" s="172"/>
    </row>
    <row r="717" ht="15.75" customHeight="1">
      <c r="B717" s="172"/>
      <c r="C717" s="173"/>
      <c r="F717" s="172"/>
    </row>
    <row r="718" ht="15.75" customHeight="1">
      <c r="B718" s="172"/>
      <c r="C718" s="173"/>
      <c r="F718" s="172"/>
    </row>
    <row r="719" ht="15.75" customHeight="1">
      <c r="B719" s="172"/>
      <c r="C719" s="173"/>
      <c r="F719" s="172"/>
    </row>
    <row r="720" ht="15.75" customHeight="1">
      <c r="B720" s="172"/>
      <c r="C720" s="173"/>
      <c r="F720" s="172"/>
    </row>
    <row r="721" ht="15.75" customHeight="1">
      <c r="B721" s="172"/>
      <c r="C721" s="173"/>
      <c r="F721" s="172"/>
    </row>
    <row r="722" ht="15.75" customHeight="1">
      <c r="B722" s="172"/>
      <c r="C722" s="173"/>
      <c r="F722" s="172"/>
    </row>
    <row r="723" ht="15.75" customHeight="1">
      <c r="B723" s="172"/>
      <c r="C723" s="173"/>
      <c r="F723" s="172"/>
    </row>
    <row r="724" ht="15.75" customHeight="1">
      <c r="B724" s="172"/>
      <c r="C724" s="173"/>
      <c r="F724" s="172"/>
    </row>
    <row r="725" ht="15.75" customHeight="1">
      <c r="B725" s="172"/>
      <c r="C725" s="173"/>
      <c r="F725" s="172"/>
    </row>
    <row r="726" ht="15.75" customHeight="1">
      <c r="B726" s="172"/>
      <c r="C726" s="173"/>
      <c r="F726" s="172"/>
    </row>
    <row r="727" ht="15.75" customHeight="1">
      <c r="B727" s="172"/>
      <c r="C727" s="173"/>
      <c r="F727" s="172"/>
    </row>
    <row r="728" ht="15.75" customHeight="1">
      <c r="B728" s="172"/>
      <c r="C728" s="173"/>
      <c r="F728" s="172"/>
    </row>
    <row r="729" ht="15.75" customHeight="1">
      <c r="B729" s="172"/>
      <c r="C729" s="173"/>
      <c r="F729" s="172"/>
    </row>
    <row r="730" ht="15.75" customHeight="1">
      <c r="B730" s="172"/>
      <c r="C730" s="173"/>
      <c r="F730" s="172"/>
    </row>
    <row r="731" ht="15.75" customHeight="1">
      <c r="B731" s="172"/>
      <c r="C731" s="173"/>
      <c r="F731" s="172"/>
    </row>
    <row r="732" ht="15.75" customHeight="1">
      <c r="B732" s="172"/>
      <c r="C732" s="173"/>
      <c r="F732" s="172"/>
    </row>
    <row r="733" ht="15.75" customHeight="1">
      <c r="B733" s="172"/>
      <c r="C733" s="173"/>
      <c r="F733" s="172"/>
    </row>
    <row r="734" ht="15.75" customHeight="1">
      <c r="B734" s="172"/>
      <c r="C734" s="173"/>
      <c r="F734" s="172"/>
    </row>
    <row r="735" ht="15.75" customHeight="1">
      <c r="B735" s="172"/>
      <c r="C735" s="173"/>
      <c r="F735" s="172"/>
    </row>
    <row r="736" ht="15.75" customHeight="1">
      <c r="B736" s="172"/>
      <c r="C736" s="173"/>
      <c r="F736" s="172"/>
    </row>
    <row r="737" ht="15.75" customHeight="1">
      <c r="B737" s="172"/>
      <c r="C737" s="173"/>
      <c r="F737" s="172"/>
    </row>
    <row r="738" ht="15.75" customHeight="1">
      <c r="B738" s="172"/>
      <c r="C738" s="173"/>
      <c r="F738" s="172"/>
    </row>
    <row r="739" ht="15.75" customHeight="1">
      <c r="B739" s="172"/>
      <c r="C739" s="173"/>
      <c r="F739" s="172"/>
    </row>
    <row r="740" ht="15.75" customHeight="1">
      <c r="B740" s="172"/>
      <c r="C740" s="173"/>
      <c r="F740" s="172"/>
    </row>
    <row r="741" ht="15.75" customHeight="1">
      <c r="B741" s="172"/>
      <c r="C741" s="173"/>
      <c r="F741" s="172"/>
    </row>
    <row r="742" ht="15.75" customHeight="1">
      <c r="B742" s="172"/>
      <c r="C742" s="173"/>
      <c r="F742" s="172"/>
    </row>
    <row r="743" ht="15.75" customHeight="1">
      <c r="B743" s="172"/>
      <c r="C743" s="173"/>
      <c r="F743" s="172"/>
    </row>
    <row r="744" ht="15.75" customHeight="1">
      <c r="B744" s="172"/>
      <c r="C744" s="173"/>
      <c r="F744" s="172"/>
    </row>
    <row r="745" ht="15.75" customHeight="1">
      <c r="B745" s="172"/>
      <c r="C745" s="173"/>
      <c r="F745" s="172"/>
    </row>
    <row r="746" ht="15.75" customHeight="1">
      <c r="B746" s="172"/>
      <c r="C746" s="173"/>
      <c r="F746" s="172"/>
    </row>
    <row r="747" ht="15.75" customHeight="1">
      <c r="B747" s="172"/>
      <c r="C747" s="173"/>
      <c r="F747" s="172"/>
    </row>
    <row r="748" ht="15.75" customHeight="1">
      <c r="B748" s="172"/>
      <c r="C748" s="173"/>
      <c r="F748" s="172"/>
    </row>
    <row r="749" ht="15.75" customHeight="1">
      <c r="B749" s="172"/>
      <c r="C749" s="173"/>
      <c r="F749" s="172"/>
    </row>
    <row r="750" ht="15.75" customHeight="1">
      <c r="B750" s="172"/>
      <c r="C750" s="173"/>
      <c r="F750" s="172"/>
    </row>
    <row r="751" ht="15.75" customHeight="1">
      <c r="B751" s="172"/>
      <c r="C751" s="173"/>
      <c r="F751" s="172"/>
    </row>
    <row r="752" ht="15.75" customHeight="1">
      <c r="B752" s="172"/>
      <c r="C752" s="173"/>
      <c r="F752" s="172"/>
    </row>
    <row r="753" ht="15.75" customHeight="1">
      <c r="B753" s="172"/>
      <c r="C753" s="173"/>
      <c r="F753" s="172"/>
    </row>
    <row r="754" ht="15.75" customHeight="1">
      <c r="B754" s="172"/>
      <c r="C754" s="173"/>
      <c r="F754" s="172"/>
    </row>
    <row r="755" ht="15.75" customHeight="1">
      <c r="B755" s="172"/>
      <c r="C755" s="173"/>
      <c r="F755" s="172"/>
    </row>
    <row r="756" ht="15.75" customHeight="1">
      <c r="B756" s="172"/>
      <c r="C756" s="173"/>
      <c r="F756" s="172"/>
    </row>
    <row r="757" ht="15.75" customHeight="1">
      <c r="B757" s="172"/>
      <c r="C757" s="173"/>
      <c r="F757" s="172"/>
    </row>
    <row r="758" ht="15.75" customHeight="1">
      <c r="B758" s="172"/>
      <c r="C758" s="173"/>
      <c r="F758" s="172"/>
    </row>
    <row r="759" ht="15.75" customHeight="1">
      <c r="B759" s="172"/>
      <c r="C759" s="173"/>
      <c r="F759" s="172"/>
    </row>
    <row r="760" ht="15.75" customHeight="1">
      <c r="B760" s="172"/>
      <c r="C760" s="173"/>
      <c r="F760" s="172"/>
    </row>
    <row r="761" ht="15.75" customHeight="1">
      <c r="B761" s="172"/>
      <c r="C761" s="173"/>
      <c r="F761" s="172"/>
    </row>
    <row r="762" ht="15.75" customHeight="1">
      <c r="B762" s="172"/>
      <c r="C762" s="173"/>
      <c r="F762" s="172"/>
    </row>
    <row r="763" ht="15.75" customHeight="1">
      <c r="B763" s="172"/>
      <c r="C763" s="173"/>
      <c r="F763" s="172"/>
    </row>
    <row r="764" ht="15.75" customHeight="1">
      <c r="B764" s="172"/>
      <c r="C764" s="173"/>
      <c r="F764" s="172"/>
    </row>
    <row r="765" ht="15.75" customHeight="1">
      <c r="B765" s="172"/>
      <c r="C765" s="173"/>
      <c r="F765" s="172"/>
    </row>
    <row r="766" ht="15.75" customHeight="1">
      <c r="B766" s="172"/>
      <c r="C766" s="173"/>
      <c r="F766" s="172"/>
    </row>
    <row r="767" ht="15.75" customHeight="1">
      <c r="B767" s="172"/>
      <c r="C767" s="173"/>
      <c r="F767" s="172"/>
    </row>
    <row r="768" ht="15.75" customHeight="1">
      <c r="B768" s="172"/>
      <c r="C768" s="173"/>
      <c r="F768" s="172"/>
    </row>
    <row r="769" ht="15.75" customHeight="1">
      <c r="B769" s="172"/>
      <c r="C769" s="173"/>
      <c r="F769" s="172"/>
    </row>
    <row r="770" ht="15.75" customHeight="1">
      <c r="B770" s="172"/>
      <c r="C770" s="173"/>
      <c r="F770" s="172"/>
    </row>
    <row r="771" ht="15.75" customHeight="1">
      <c r="B771" s="172"/>
      <c r="C771" s="173"/>
      <c r="F771" s="172"/>
    </row>
    <row r="772" ht="15.75" customHeight="1">
      <c r="B772" s="172"/>
      <c r="C772" s="173"/>
      <c r="F772" s="172"/>
    </row>
    <row r="773" ht="15.75" customHeight="1">
      <c r="B773" s="172"/>
      <c r="C773" s="173"/>
      <c r="F773" s="172"/>
    </row>
    <row r="774" ht="15.75" customHeight="1">
      <c r="B774" s="172"/>
      <c r="C774" s="173"/>
      <c r="F774" s="172"/>
    </row>
    <row r="775" ht="15.75" customHeight="1">
      <c r="B775" s="172"/>
      <c r="C775" s="173"/>
      <c r="F775" s="172"/>
    </row>
    <row r="776" ht="15.75" customHeight="1">
      <c r="B776" s="172"/>
      <c r="C776" s="173"/>
      <c r="F776" s="172"/>
    </row>
    <row r="777" ht="15.75" customHeight="1">
      <c r="B777" s="172"/>
      <c r="C777" s="173"/>
      <c r="F777" s="172"/>
    </row>
    <row r="778" ht="15.75" customHeight="1">
      <c r="B778" s="172"/>
      <c r="C778" s="173"/>
      <c r="F778" s="172"/>
    </row>
    <row r="779" ht="15.75" customHeight="1">
      <c r="B779" s="172"/>
      <c r="C779" s="173"/>
      <c r="F779" s="172"/>
    </row>
    <row r="780" ht="15.75" customHeight="1">
      <c r="B780" s="172"/>
      <c r="C780" s="173"/>
      <c r="F780" s="172"/>
    </row>
    <row r="781" ht="15.75" customHeight="1">
      <c r="B781" s="172"/>
      <c r="C781" s="173"/>
      <c r="F781" s="172"/>
    </row>
    <row r="782" ht="15.75" customHeight="1">
      <c r="B782" s="172"/>
      <c r="C782" s="173"/>
      <c r="F782" s="172"/>
    </row>
    <row r="783" ht="15.75" customHeight="1">
      <c r="B783" s="172"/>
      <c r="C783" s="173"/>
      <c r="F783" s="172"/>
    </row>
    <row r="784" ht="15.75" customHeight="1">
      <c r="B784" s="172"/>
      <c r="C784" s="173"/>
      <c r="F784" s="172"/>
    </row>
    <row r="785" ht="15.75" customHeight="1">
      <c r="B785" s="172"/>
      <c r="C785" s="173"/>
      <c r="F785" s="172"/>
    </row>
    <row r="786" ht="15.75" customHeight="1">
      <c r="B786" s="172"/>
      <c r="C786" s="173"/>
      <c r="F786" s="172"/>
    </row>
    <row r="787" ht="15.75" customHeight="1">
      <c r="B787" s="172"/>
      <c r="C787" s="173"/>
      <c r="F787" s="172"/>
    </row>
    <row r="788" ht="15.75" customHeight="1">
      <c r="B788" s="172"/>
      <c r="C788" s="173"/>
      <c r="F788" s="172"/>
    </row>
    <row r="789" ht="15.75" customHeight="1">
      <c r="B789" s="172"/>
      <c r="C789" s="173"/>
      <c r="F789" s="172"/>
    </row>
    <row r="790" ht="15.75" customHeight="1">
      <c r="B790" s="172"/>
      <c r="C790" s="173"/>
      <c r="F790" s="172"/>
    </row>
    <row r="791" ht="15.75" customHeight="1">
      <c r="B791" s="172"/>
      <c r="C791" s="173"/>
      <c r="F791" s="172"/>
    </row>
    <row r="792" ht="15.75" customHeight="1">
      <c r="B792" s="172"/>
      <c r="C792" s="173"/>
      <c r="F792" s="172"/>
    </row>
    <row r="793" ht="15.75" customHeight="1">
      <c r="B793" s="172"/>
      <c r="C793" s="173"/>
      <c r="F793" s="172"/>
    </row>
    <row r="794" ht="15.75" customHeight="1">
      <c r="B794" s="172"/>
      <c r="C794" s="173"/>
      <c r="F794" s="172"/>
    </row>
    <row r="795" ht="15.75" customHeight="1">
      <c r="B795" s="172"/>
      <c r="C795" s="173"/>
      <c r="F795" s="172"/>
    </row>
    <row r="796" ht="15.75" customHeight="1">
      <c r="B796" s="172"/>
      <c r="C796" s="173"/>
      <c r="F796" s="172"/>
    </row>
    <row r="797" ht="15.75" customHeight="1">
      <c r="B797" s="172"/>
      <c r="C797" s="173"/>
      <c r="F797" s="172"/>
    </row>
    <row r="798" ht="15.75" customHeight="1">
      <c r="B798" s="172"/>
      <c r="C798" s="173"/>
      <c r="F798" s="172"/>
    </row>
    <row r="799" ht="15.75" customHeight="1">
      <c r="B799" s="172"/>
      <c r="C799" s="173"/>
      <c r="F799" s="172"/>
    </row>
    <row r="800" ht="15.75" customHeight="1">
      <c r="B800" s="172"/>
      <c r="C800" s="173"/>
      <c r="F800" s="172"/>
    </row>
    <row r="801" ht="15.75" customHeight="1">
      <c r="B801" s="172"/>
      <c r="C801" s="173"/>
      <c r="F801" s="172"/>
    </row>
    <row r="802" ht="15.75" customHeight="1">
      <c r="B802" s="172"/>
      <c r="C802" s="173"/>
      <c r="F802" s="172"/>
    </row>
    <row r="803" ht="15.75" customHeight="1">
      <c r="B803" s="172"/>
      <c r="C803" s="173"/>
      <c r="F803" s="172"/>
    </row>
    <row r="804" ht="15.75" customHeight="1">
      <c r="B804" s="172"/>
      <c r="C804" s="173"/>
      <c r="F804" s="172"/>
    </row>
    <row r="805" ht="15.75" customHeight="1">
      <c r="B805" s="172"/>
      <c r="C805" s="173"/>
      <c r="F805" s="172"/>
    </row>
    <row r="806" ht="15.75" customHeight="1">
      <c r="B806" s="172"/>
      <c r="C806" s="173"/>
      <c r="F806" s="172"/>
    </row>
    <row r="807" ht="15.75" customHeight="1">
      <c r="B807" s="172"/>
      <c r="C807" s="173"/>
      <c r="F807" s="172"/>
    </row>
    <row r="808" ht="15.75" customHeight="1">
      <c r="B808" s="172"/>
      <c r="C808" s="173"/>
      <c r="F808" s="172"/>
    </row>
    <row r="809" ht="15.75" customHeight="1">
      <c r="B809" s="172"/>
      <c r="C809" s="173"/>
      <c r="F809" s="172"/>
    </row>
    <row r="810" ht="15.75" customHeight="1">
      <c r="B810" s="172"/>
      <c r="C810" s="173"/>
      <c r="F810" s="172"/>
    </row>
    <row r="811" ht="15.75" customHeight="1">
      <c r="B811" s="172"/>
      <c r="C811" s="173"/>
      <c r="F811" s="172"/>
    </row>
    <row r="812" ht="15.75" customHeight="1">
      <c r="B812" s="172"/>
      <c r="C812" s="173"/>
      <c r="F812" s="172"/>
    </row>
    <row r="813" ht="15.75" customHeight="1">
      <c r="B813" s="172"/>
      <c r="C813" s="173"/>
      <c r="F813" s="172"/>
    </row>
    <row r="814" ht="15.75" customHeight="1">
      <c r="B814" s="172"/>
      <c r="C814" s="173"/>
      <c r="F814" s="172"/>
    </row>
    <row r="815" ht="15.75" customHeight="1">
      <c r="B815" s="172"/>
      <c r="C815" s="173"/>
      <c r="F815" s="172"/>
    </row>
    <row r="816" ht="15.75" customHeight="1">
      <c r="B816" s="172"/>
      <c r="C816" s="173"/>
      <c r="F816" s="172"/>
    </row>
    <row r="817" ht="15.75" customHeight="1">
      <c r="B817" s="172"/>
      <c r="C817" s="173"/>
      <c r="F817" s="172"/>
    </row>
    <row r="818" ht="15.75" customHeight="1">
      <c r="B818" s="172"/>
      <c r="C818" s="173"/>
      <c r="F818" s="172"/>
    </row>
    <row r="819" ht="15.75" customHeight="1">
      <c r="B819" s="172"/>
      <c r="C819" s="173"/>
      <c r="F819" s="172"/>
    </row>
    <row r="820" ht="15.75" customHeight="1">
      <c r="B820" s="172"/>
      <c r="C820" s="173"/>
      <c r="F820" s="172"/>
    </row>
    <row r="821" ht="15.75" customHeight="1">
      <c r="B821" s="172"/>
      <c r="C821" s="173"/>
      <c r="F821" s="172"/>
    </row>
    <row r="822" ht="15.75" customHeight="1">
      <c r="B822" s="172"/>
      <c r="C822" s="173"/>
      <c r="F822" s="172"/>
    </row>
    <row r="823" ht="15.75" customHeight="1">
      <c r="B823" s="172"/>
      <c r="C823" s="173"/>
      <c r="F823" s="172"/>
    </row>
    <row r="824" ht="15.75" customHeight="1">
      <c r="B824" s="172"/>
      <c r="C824" s="173"/>
      <c r="F824" s="172"/>
    </row>
    <row r="825" ht="15.75" customHeight="1">
      <c r="B825" s="172"/>
      <c r="C825" s="173"/>
      <c r="F825" s="172"/>
    </row>
    <row r="826" ht="15.75" customHeight="1">
      <c r="B826" s="172"/>
      <c r="C826" s="173"/>
      <c r="F826" s="172"/>
    </row>
    <row r="827" ht="15.75" customHeight="1">
      <c r="B827" s="172"/>
      <c r="C827" s="173"/>
      <c r="F827" s="172"/>
    </row>
    <row r="828" ht="15.75" customHeight="1">
      <c r="B828" s="172"/>
      <c r="C828" s="173"/>
      <c r="F828" s="172"/>
    </row>
    <row r="829" ht="15.75" customHeight="1">
      <c r="B829" s="172"/>
      <c r="C829" s="173"/>
      <c r="F829" s="172"/>
    </row>
    <row r="830" ht="15.75" customHeight="1">
      <c r="B830" s="172"/>
      <c r="C830" s="173"/>
      <c r="F830" s="172"/>
    </row>
    <row r="831" ht="15.75" customHeight="1">
      <c r="B831" s="172"/>
      <c r="C831" s="173"/>
      <c r="F831" s="172"/>
    </row>
    <row r="832" ht="15.75" customHeight="1">
      <c r="B832" s="172"/>
      <c r="C832" s="173"/>
      <c r="F832" s="172"/>
    </row>
    <row r="833" ht="15.75" customHeight="1">
      <c r="B833" s="172"/>
      <c r="C833" s="173"/>
      <c r="F833" s="172"/>
    </row>
    <row r="834" ht="15.75" customHeight="1">
      <c r="B834" s="172"/>
      <c r="C834" s="173"/>
      <c r="F834" s="172"/>
    </row>
    <row r="835" ht="15.75" customHeight="1">
      <c r="B835" s="172"/>
      <c r="C835" s="173"/>
      <c r="F835" s="172"/>
    </row>
    <row r="836" ht="15.75" customHeight="1">
      <c r="B836" s="172"/>
      <c r="C836" s="173"/>
      <c r="F836" s="172"/>
    </row>
    <row r="837" ht="15.75" customHeight="1">
      <c r="B837" s="172"/>
      <c r="C837" s="173"/>
      <c r="F837" s="172"/>
    </row>
    <row r="838" ht="15.75" customHeight="1">
      <c r="B838" s="172"/>
      <c r="C838" s="173"/>
      <c r="F838" s="172"/>
    </row>
    <row r="839" ht="15.75" customHeight="1">
      <c r="B839" s="172"/>
      <c r="C839" s="173"/>
      <c r="F839" s="172"/>
    </row>
    <row r="840" ht="15.75" customHeight="1">
      <c r="B840" s="172"/>
      <c r="C840" s="173"/>
      <c r="F840" s="172"/>
    </row>
    <row r="841" ht="15.75" customHeight="1">
      <c r="B841" s="172"/>
      <c r="C841" s="173"/>
      <c r="F841" s="172"/>
    </row>
    <row r="842" ht="15.75" customHeight="1">
      <c r="B842" s="172"/>
      <c r="C842" s="173"/>
      <c r="F842" s="172"/>
    </row>
    <row r="843" ht="15.75" customHeight="1">
      <c r="B843" s="172"/>
      <c r="C843" s="173"/>
      <c r="F843" s="172"/>
    </row>
    <row r="844" ht="15.75" customHeight="1">
      <c r="B844" s="172"/>
      <c r="C844" s="173"/>
      <c r="F844" s="172"/>
    </row>
    <row r="845" ht="15.75" customHeight="1">
      <c r="B845" s="172"/>
      <c r="C845" s="173"/>
      <c r="F845" s="172"/>
    </row>
    <row r="846" ht="15.75" customHeight="1">
      <c r="B846" s="172"/>
      <c r="C846" s="173"/>
      <c r="F846" s="172"/>
    </row>
    <row r="847" ht="15.75" customHeight="1">
      <c r="B847" s="172"/>
      <c r="C847" s="173"/>
      <c r="F847" s="172"/>
    </row>
    <row r="848" ht="15.75" customHeight="1">
      <c r="B848" s="172"/>
      <c r="C848" s="173"/>
      <c r="F848" s="172"/>
    </row>
    <row r="849" ht="15.75" customHeight="1">
      <c r="B849" s="172"/>
      <c r="C849" s="173"/>
      <c r="F849" s="172"/>
    </row>
    <row r="850" ht="15.75" customHeight="1">
      <c r="B850" s="172"/>
      <c r="C850" s="173"/>
      <c r="F850" s="172"/>
    </row>
    <row r="851" ht="15.75" customHeight="1">
      <c r="B851" s="172"/>
      <c r="C851" s="173"/>
      <c r="F851" s="172"/>
    </row>
    <row r="852" ht="15.75" customHeight="1">
      <c r="B852" s="172"/>
      <c r="C852" s="173"/>
      <c r="F852" s="172"/>
    </row>
    <row r="853" ht="15.75" customHeight="1">
      <c r="B853" s="172"/>
      <c r="C853" s="173"/>
      <c r="F853" s="172"/>
    </row>
    <row r="854" ht="15.75" customHeight="1">
      <c r="B854" s="172"/>
      <c r="C854" s="173"/>
      <c r="F854" s="172"/>
    </row>
    <row r="855" ht="15.75" customHeight="1">
      <c r="B855" s="172"/>
      <c r="C855" s="173"/>
      <c r="F855" s="172"/>
    </row>
    <row r="856" ht="15.75" customHeight="1">
      <c r="B856" s="172"/>
      <c r="C856" s="173"/>
      <c r="F856" s="172"/>
    </row>
    <row r="857" ht="15.75" customHeight="1">
      <c r="B857" s="172"/>
      <c r="C857" s="173"/>
      <c r="F857" s="172"/>
    </row>
    <row r="858" ht="15.75" customHeight="1">
      <c r="B858" s="172"/>
      <c r="C858" s="173"/>
      <c r="F858" s="172"/>
    </row>
    <row r="859" ht="15.75" customHeight="1">
      <c r="B859" s="172"/>
      <c r="C859" s="173"/>
      <c r="F859" s="172"/>
    </row>
    <row r="860" ht="15.75" customHeight="1">
      <c r="B860" s="172"/>
      <c r="C860" s="173"/>
      <c r="F860" s="172"/>
    </row>
    <row r="861" ht="15.75" customHeight="1">
      <c r="B861" s="172"/>
      <c r="C861" s="173"/>
      <c r="F861" s="172"/>
    </row>
    <row r="862" ht="15.75" customHeight="1">
      <c r="B862" s="172"/>
      <c r="C862" s="173"/>
      <c r="F862" s="172"/>
    </row>
    <row r="863" ht="15.75" customHeight="1">
      <c r="B863" s="172"/>
      <c r="C863" s="173"/>
      <c r="F863" s="172"/>
    </row>
    <row r="864" ht="15.75" customHeight="1">
      <c r="B864" s="172"/>
      <c r="C864" s="173"/>
      <c r="F864" s="172"/>
    </row>
    <row r="865" ht="15.75" customHeight="1">
      <c r="B865" s="172"/>
      <c r="C865" s="173"/>
      <c r="F865" s="172"/>
    </row>
    <row r="866" ht="15.75" customHeight="1">
      <c r="B866" s="172"/>
      <c r="C866" s="173"/>
      <c r="F866" s="172"/>
    </row>
    <row r="867" ht="15.75" customHeight="1">
      <c r="B867" s="172"/>
      <c r="C867" s="173"/>
      <c r="F867" s="172"/>
    </row>
    <row r="868" ht="15.75" customHeight="1">
      <c r="B868" s="172"/>
      <c r="C868" s="173"/>
      <c r="F868" s="172"/>
    </row>
    <row r="869" ht="15.75" customHeight="1">
      <c r="B869" s="172"/>
      <c r="C869" s="173"/>
      <c r="F869" s="172"/>
    </row>
    <row r="870" ht="15.75" customHeight="1">
      <c r="B870" s="172"/>
      <c r="C870" s="173"/>
      <c r="F870" s="172"/>
    </row>
    <row r="871" ht="15.75" customHeight="1">
      <c r="B871" s="172"/>
      <c r="C871" s="173"/>
      <c r="F871" s="172"/>
    </row>
    <row r="872" ht="15.75" customHeight="1">
      <c r="B872" s="172"/>
      <c r="C872" s="173"/>
      <c r="F872" s="172"/>
    </row>
    <row r="873" ht="15.75" customHeight="1">
      <c r="B873" s="172"/>
      <c r="C873" s="173"/>
      <c r="F873" s="172"/>
    </row>
    <row r="874" ht="15.75" customHeight="1">
      <c r="B874" s="172"/>
      <c r="C874" s="173"/>
      <c r="F874" s="172"/>
    </row>
    <row r="875" ht="15.75" customHeight="1">
      <c r="B875" s="172"/>
      <c r="C875" s="173"/>
      <c r="F875" s="172"/>
    </row>
    <row r="876" ht="15.75" customHeight="1">
      <c r="B876" s="172"/>
      <c r="C876" s="173"/>
      <c r="F876" s="172"/>
    </row>
    <row r="877" ht="15.75" customHeight="1">
      <c r="B877" s="172"/>
      <c r="C877" s="173"/>
      <c r="F877" s="172"/>
    </row>
    <row r="878" ht="15.75" customHeight="1">
      <c r="B878" s="172"/>
      <c r="C878" s="173"/>
      <c r="F878" s="172"/>
    </row>
    <row r="879" ht="15.75" customHeight="1">
      <c r="B879" s="172"/>
      <c r="C879" s="173"/>
      <c r="F879" s="172"/>
    </row>
    <row r="880" ht="15.75" customHeight="1">
      <c r="B880" s="172"/>
      <c r="C880" s="173"/>
      <c r="F880" s="172"/>
    </row>
    <row r="881" ht="15.75" customHeight="1">
      <c r="B881" s="172"/>
      <c r="C881" s="173"/>
      <c r="F881" s="172"/>
    </row>
    <row r="882" ht="15.75" customHeight="1">
      <c r="B882" s="172"/>
      <c r="C882" s="173"/>
      <c r="F882" s="172"/>
    </row>
    <row r="883" ht="15.75" customHeight="1">
      <c r="B883" s="172"/>
      <c r="C883" s="173"/>
      <c r="F883" s="172"/>
    </row>
    <row r="884" ht="15.75" customHeight="1">
      <c r="B884" s="172"/>
      <c r="C884" s="173"/>
      <c r="F884" s="172"/>
    </row>
    <row r="885" ht="15.75" customHeight="1">
      <c r="B885" s="172"/>
      <c r="C885" s="173"/>
      <c r="F885" s="172"/>
    </row>
    <row r="886" ht="15.75" customHeight="1">
      <c r="B886" s="172"/>
      <c r="C886" s="173"/>
      <c r="F886" s="172"/>
    </row>
    <row r="887" ht="15.75" customHeight="1">
      <c r="B887" s="172"/>
      <c r="C887" s="173"/>
      <c r="F887" s="172"/>
    </row>
    <row r="888" ht="15.75" customHeight="1">
      <c r="B888" s="172"/>
      <c r="C888" s="173"/>
      <c r="F888" s="172"/>
    </row>
    <row r="889" ht="15.75" customHeight="1">
      <c r="B889" s="172"/>
      <c r="C889" s="173"/>
      <c r="F889" s="172"/>
    </row>
    <row r="890" ht="15.75" customHeight="1">
      <c r="B890" s="172"/>
      <c r="C890" s="173"/>
      <c r="F890" s="172"/>
    </row>
    <row r="891" ht="15.75" customHeight="1">
      <c r="B891" s="172"/>
      <c r="C891" s="173"/>
      <c r="F891" s="172"/>
    </row>
    <row r="892" ht="15.75" customHeight="1">
      <c r="B892" s="172"/>
      <c r="C892" s="173"/>
      <c r="F892" s="172"/>
    </row>
    <row r="893" ht="15.75" customHeight="1">
      <c r="B893" s="172"/>
      <c r="C893" s="173"/>
      <c r="F893" s="172"/>
    </row>
    <row r="894" ht="15.75" customHeight="1">
      <c r="B894" s="172"/>
      <c r="C894" s="173"/>
      <c r="F894" s="172"/>
    </row>
    <row r="895" ht="15.75" customHeight="1">
      <c r="B895" s="172"/>
      <c r="C895" s="173"/>
      <c r="F895" s="172"/>
    </row>
    <row r="896" ht="15.75" customHeight="1">
      <c r="B896" s="172"/>
      <c r="C896" s="173"/>
      <c r="F896" s="172"/>
    </row>
    <row r="897" ht="15.75" customHeight="1">
      <c r="B897" s="172"/>
      <c r="C897" s="173"/>
      <c r="F897" s="172"/>
    </row>
    <row r="898" ht="15.75" customHeight="1">
      <c r="B898" s="172"/>
      <c r="C898" s="173"/>
      <c r="F898" s="172"/>
    </row>
    <row r="899" ht="15.75" customHeight="1">
      <c r="B899" s="172"/>
      <c r="C899" s="173"/>
      <c r="F899" s="172"/>
    </row>
    <row r="900" ht="15.75" customHeight="1">
      <c r="B900" s="172"/>
      <c r="C900" s="173"/>
      <c r="F900" s="172"/>
    </row>
    <row r="901" ht="15.75" customHeight="1">
      <c r="B901" s="172"/>
      <c r="C901" s="173"/>
      <c r="F901" s="172"/>
    </row>
    <row r="902" ht="15.75" customHeight="1">
      <c r="B902" s="172"/>
      <c r="C902" s="173"/>
      <c r="F902" s="172"/>
    </row>
    <row r="903" ht="15.75" customHeight="1">
      <c r="B903" s="172"/>
      <c r="C903" s="173"/>
      <c r="F903" s="172"/>
    </row>
    <row r="904" ht="15.75" customHeight="1">
      <c r="B904" s="172"/>
      <c r="C904" s="173"/>
      <c r="F904" s="172"/>
    </row>
    <row r="905" ht="15.75" customHeight="1">
      <c r="B905" s="172"/>
      <c r="C905" s="173"/>
      <c r="F905" s="172"/>
    </row>
    <row r="906" ht="15.75" customHeight="1">
      <c r="B906" s="172"/>
      <c r="C906" s="173"/>
      <c r="F906" s="172"/>
    </row>
    <row r="907" ht="15.75" customHeight="1">
      <c r="B907" s="172"/>
      <c r="C907" s="173"/>
      <c r="F907" s="172"/>
    </row>
    <row r="908" ht="15.75" customHeight="1">
      <c r="B908" s="172"/>
      <c r="C908" s="173"/>
      <c r="F908" s="172"/>
    </row>
    <row r="909" ht="15.75" customHeight="1">
      <c r="B909" s="172"/>
      <c r="C909" s="173"/>
      <c r="F909" s="172"/>
    </row>
    <row r="910" ht="15.75" customHeight="1">
      <c r="B910" s="172"/>
      <c r="C910" s="173"/>
      <c r="F910" s="172"/>
    </row>
    <row r="911" ht="15.75" customHeight="1">
      <c r="B911" s="172"/>
      <c r="C911" s="173"/>
      <c r="F911" s="172"/>
    </row>
    <row r="912" ht="15.75" customHeight="1">
      <c r="B912" s="172"/>
      <c r="C912" s="173"/>
      <c r="F912" s="172"/>
    </row>
    <row r="913" ht="15.75" customHeight="1">
      <c r="B913" s="172"/>
      <c r="C913" s="173"/>
      <c r="F913" s="172"/>
    </row>
    <row r="914" ht="15.75" customHeight="1">
      <c r="B914" s="172"/>
      <c r="C914" s="173"/>
      <c r="F914" s="172"/>
    </row>
    <row r="915" ht="15.75" customHeight="1">
      <c r="B915" s="172"/>
      <c r="C915" s="173"/>
      <c r="F915" s="172"/>
    </row>
    <row r="916" ht="15.75" customHeight="1">
      <c r="B916" s="172"/>
      <c r="C916" s="173"/>
      <c r="F916" s="172"/>
    </row>
    <row r="917" ht="15.75" customHeight="1">
      <c r="B917" s="172"/>
      <c r="C917" s="173"/>
      <c r="F917" s="172"/>
    </row>
    <row r="918" ht="15.75" customHeight="1">
      <c r="B918" s="172"/>
      <c r="C918" s="173"/>
      <c r="F918" s="172"/>
    </row>
    <row r="919" ht="15.75" customHeight="1">
      <c r="B919" s="172"/>
      <c r="C919" s="173"/>
      <c r="F919" s="172"/>
    </row>
    <row r="920" ht="15.75" customHeight="1">
      <c r="B920" s="172"/>
      <c r="C920" s="173"/>
      <c r="F920" s="172"/>
    </row>
    <row r="921" ht="15.75" customHeight="1">
      <c r="B921" s="172"/>
      <c r="C921" s="173"/>
      <c r="F921" s="172"/>
    </row>
    <row r="922" ht="15.75" customHeight="1">
      <c r="B922" s="172"/>
      <c r="C922" s="173"/>
      <c r="F922" s="172"/>
    </row>
    <row r="923" ht="15.75" customHeight="1">
      <c r="B923" s="172"/>
      <c r="C923" s="173"/>
      <c r="F923" s="172"/>
    </row>
    <row r="924" ht="15.75" customHeight="1">
      <c r="B924" s="172"/>
      <c r="C924" s="173"/>
      <c r="F924" s="172"/>
    </row>
    <row r="925" ht="15.75" customHeight="1">
      <c r="B925" s="172"/>
      <c r="C925" s="173"/>
      <c r="F925" s="172"/>
    </row>
    <row r="926" ht="15.75" customHeight="1">
      <c r="B926" s="172"/>
      <c r="C926" s="173"/>
      <c r="F926" s="172"/>
    </row>
    <row r="927" ht="15.75" customHeight="1">
      <c r="B927" s="172"/>
      <c r="C927" s="173"/>
      <c r="F927" s="172"/>
    </row>
    <row r="928" ht="15.75" customHeight="1">
      <c r="B928" s="172"/>
      <c r="C928" s="173"/>
      <c r="F928" s="172"/>
    </row>
    <row r="929" ht="15.75" customHeight="1">
      <c r="B929" s="172"/>
      <c r="C929" s="173"/>
      <c r="F929" s="172"/>
    </row>
    <row r="930" ht="15.75" customHeight="1">
      <c r="B930" s="172"/>
      <c r="C930" s="173"/>
      <c r="F930" s="172"/>
    </row>
    <row r="931" ht="15.75" customHeight="1">
      <c r="B931" s="172"/>
      <c r="C931" s="173"/>
      <c r="F931" s="172"/>
    </row>
    <row r="932" ht="15.75" customHeight="1">
      <c r="B932" s="172"/>
      <c r="C932" s="173"/>
      <c r="F932" s="172"/>
    </row>
    <row r="933" ht="15.75" customHeight="1">
      <c r="B933" s="172"/>
      <c r="C933" s="173"/>
      <c r="F933" s="172"/>
    </row>
    <row r="934" ht="15.75" customHeight="1">
      <c r="B934" s="172"/>
      <c r="C934" s="173"/>
      <c r="F934" s="172"/>
    </row>
    <row r="935" ht="15.75" customHeight="1">
      <c r="B935" s="172"/>
      <c r="C935" s="173"/>
      <c r="F935" s="172"/>
    </row>
    <row r="936" ht="15.75" customHeight="1">
      <c r="B936" s="172"/>
      <c r="C936" s="173"/>
      <c r="F936" s="172"/>
    </row>
    <row r="937" ht="15.75" customHeight="1">
      <c r="B937" s="172"/>
      <c r="C937" s="173"/>
      <c r="F937" s="172"/>
    </row>
    <row r="938" ht="15.75" customHeight="1">
      <c r="B938" s="172"/>
      <c r="C938" s="173"/>
      <c r="F938" s="172"/>
    </row>
    <row r="939" ht="15.75" customHeight="1">
      <c r="B939" s="172"/>
      <c r="C939" s="173"/>
      <c r="F939" s="172"/>
    </row>
    <row r="940" ht="15.75" customHeight="1">
      <c r="B940" s="172"/>
      <c r="C940" s="173"/>
      <c r="F940" s="172"/>
    </row>
    <row r="941" ht="15.75" customHeight="1">
      <c r="B941" s="172"/>
      <c r="C941" s="173"/>
      <c r="F941" s="172"/>
    </row>
    <row r="942" ht="15.75" customHeight="1">
      <c r="B942" s="172"/>
      <c r="C942" s="173"/>
      <c r="F942" s="172"/>
    </row>
    <row r="943" ht="15.75" customHeight="1">
      <c r="B943" s="172"/>
      <c r="C943" s="173"/>
      <c r="F943" s="172"/>
    </row>
    <row r="944" ht="15.75" customHeight="1">
      <c r="B944" s="172"/>
      <c r="C944" s="173"/>
      <c r="F944" s="172"/>
    </row>
    <row r="945" ht="15.75" customHeight="1">
      <c r="B945" s="172"/>
      <c r="C945" s="173"/>
      <c r="F945" s="172"/>
    </row>
    <row r="946" ht="15.75" customHeight="1">
      <c r="B946" s="172"/>
      <c r="C946" s="173"/>
      <c r="F946" s="172"/>
    </row>
    <row r="947" ht="15.75" customHeight="1">
      <c r="B947" s="172"/>
      <c r="C947" s="173"/>
      <c r="F947" s="172"/>
    </row>
    <row r="948" ht="15.75" customHeight="1">
      <c r="B948" s="172"/>
      <c r="C948" s="173"/>
      <c r="F948" s="172"/>
    </row>
    <row r="949" ht="15.75" customHeight="1">
      <c r="B949" s="172"/>
      <c r="C949" s="173"/>
      <c r="F949" s="172"/>
    </row>
    <row r="950" ht="15.75" customHeight="1">
      <c r="B950" s="172"/>
      <c r="C950" s="173"/>
      <c r="F950" s="172"/>
    </row>
    <row r="951" ht="15.75" customHeight="1">
      <c r="B951" s="172"/>
      <c r="C951" s="173"/>
      <c r="F951" s="172"/>
    </row>
    <row r="952" ht="15.75" customHeight="1">
      <c r="B952" s="172"/>
      <c r="C952" s="173"/>
      <c r="F952" s="172"/>
    </row>
    <row r="953" ht="15.75" customHeight="1">
      <c r="B953" s="172"/>
      <c r="C953" s="173"/>
      <c r="F953" s="172"/>
    </row>
    <row r="954" ht="15.75" customHeight="1">
      <c r="B954" s="172"/>
      <c r="C954" s="173"/>
      <c r="F954" s="172"/>
    </row>
    <row r="955" ht="15.75" customHeight="1">
      <c r="B955" s="172"/>
      <c r="C955" s="173"/>
      <c r="F955" s="172"/>
    </row>
    <row r="956" ht="15.75" customHeight="1">
      <c r="B956" s="172"/>
      <c r="C956" s="173"/>
      <c r="F956" s="172"/>
    </row>
    <row r="957" ht="15.75" customHeight="1">
      <c r="B957" s="172"/>
      <c r="C957" s="173"/>
      <c r="F957" s="172"/>
    </row>
    <row r="958" ht="15.75" customHeight="1">
      <c r="B958" s="172"/>
      <c r="C958" s="173"/>
      <c r="F958" s="172"/>
    </row>
    <row r="959" ht="15.75" customHeight="1">
      <c r="B959" s="172"/>
      <c r="C959" s="173"/>
      <c r="F959" s="172"/>
    </row>
    <row r="960" ht="15.75" customHeight="1">
      <c r="B960" s="172"/>
      <c r="C960" s="173"/>
      <c r="F960" s="172"/>
    </row>
    <row r="961" ht="15.75" customHeight="1">
      <c r="B961" s="172"/>
      <c r="C961" s="173"/>
      <c r="F961" s="172"/>
    </row>
    <row r="962" ht="15.75" customHeight="1">
      <c r="B962" s="172"/>
      <c r="C962" s="173"/>
      <c r="F962" s="172"/>
    </row>
    <row r="963" ht="15.75" customHeight="1">
      <c r="B963" s="172"/>
      <c r="C963" s="173"/>
      <c r="F963" s="172"/>
    </row>
    <row r="964" ht="15.75" customHeight="1">
      <c r="B964" s="172"/>
      <c r="C964" s="173"/>
      <c r="F964" s="172"/>
    </row>
    <row r="965" ht="15.75" customHeight="1">
      <c r="B965" s="172"/>
      <c r="C965" s="173"/>
      <c r="F965" s="172"/>
    </row>
    <row r="966" ht="15.75" customHeight="1">
      <c r="B966" s="172"/>
      <c r="C966" s="173"/>
      <c r="F966" s="172"/>
    </row>
    <row r="967" ht="15.75" customHeight="1">
      <c r="B967" s="172"/>
      <c r="C967" s="173"/>
      <c r="F967" s="172"/>
    </row>
    <row r="968" ht="15.75" customHeight="1">
      <c r="B968" s="172"/>
      <c r="C968" s="173"/>
      <c r="F968" s="172"/>
    </row>
    <row r="969" ht="15.75" customHeight="1">
      <c r="B969" s="172"/>
      <c r="C969" s="173"/>
      <c r="F969" s="172"/>
    </row>
    <row r="970" ht="15.75" customHeight="1">
      <c r="B970" s="172"/>
      <c r="C970" s="173"/>
      <c r="F970" s="172"/>
    </row>
    <row r="971" ht="15.75" customHeight="1">
      <c r="B971" s="172"/>
      <c r="C971" s="173"/>
      <c r="F971" s="172"/>
    </row>
    <row r="972" ht="15.75" customHeight="1">
      <c r="B972" s="172"/>
      <c r="C972" s="173"/>
      <c r="F972" s="172"/>
    </row>
    <row r="973" ht="15.75" customHeight="1">
      <c r="B973" s="172"/>
      <c r="C973" s="173"/>
      <c r="F973" s="172"/>
    </row>
    <row r="974" ht="15.75" customHeight="1">
      <c r="B974" s="172"/>
      <c r="C974" s="173"/>
      <c r="F974" s="172"/>
    </row>
    <row r="975" ht="15.75" customHeight="1">
      <c r="B975" s="172"/>
      <c r="C975" s="173"/>
      <c r="F975" s="172"/>
    </row>
    <row r="976" ht="15.75" customHeight="1">
      <c r="B976" s="172"/>
      <c r="C976" s="173"/>
      <c r="F976" s="172"/>
    </row>
    <row r="977" ht="15.75" customHeight="1">
      <c r="B977" s="172"/>
      <c r="C977" s="173"/>
      <c r="F977" s="172"/>
    </row>
    <row r="978" ht="15.75" customHeight="1">
      <c r="B978" s="172"/>
      <c r="C978" s="173"/>
      <c r="F978" s="172"/>
    </row>
    <row r="979" ht="15.75" customHeight="1">
      <c r="B979" s="172"/>
      <c r="C979" s="173"/>
      <c r="F979" s="172"/>
    </row>
    <row r="980" ht="15.75" customHeight="1">
      <c r="B980" s="172"/>
      <c r="C980" s="173"/>
      <c r="F980" s="172"/>
    </row>
    <row r="981" ht="15.75" customHeight="1">
      <c r="B981" s="172"/>
      <c r="C981" s="173"/>
      <c r="F981" s="172"/>
    </row>
    <row r="982" ht="15.75" customHeight="1">
      <c r="B982" s="172"/>
      <c r="C982" s="173"/>
      <c r="F982" s="172"/>
    </row>
    <row r="983" ht="15.75" customHeight="1">
      <c r="B983" s="172"/>
      <c r="C983" s="173"/>
      <c r="F983" s="172"/>
    </row>
    <row r="984" ht="15.75" customHeight="1">
      <c r="B984" s="172"/>
      <c r="C984" s="173"/>
      <c r="F984" s="172"/>
    </row>
    <row r="985" ht="15.75" customHeight="1">
      <c r="B985" s="172"/>
      <c r="C985" s="173"/>
      <c r="F985" s="172"/>
    </row>
    <row r="986" ht="15.75" customHeight="1">
      <c r="B986" s="172"/>
      <c r="C986" s="173"/>
      <c r="F986" s="172"/>
    </row>
    <row r="987" ht="15.75" customHeight="1">
      <c r="B987" s="172"/>
      <c r="C987" s="173"/>
      <c r="F987" s="172"/>
    </row>
    <row r="988" ht="15.75" customHeight="1">
      <c r="B988" s="172"/>
      <c r="C988" s="173"/>
      <c r="F988" s="172"/>
    </row>
    <row r="989" ht="15.75" customHeight="1">
      <c r="B989" s="172"/>
      <c r="C989" s="173"/>
      <c r="F989" s="172"/>
    </row>
    <row r="990" ht="15.75" customHeight="1">
      <c r="B990" s="172"/>
      <c r="C990" s="173"/>
      <c r="F990" s="172"/>
    </row>
    <row r="991" ht="15.75" customHeight="1">
      <c r="B991" s="172"/>
      <c r="C991" s="173"/>
      <c r="F991" s="172"/>
    </row>
    <row r="992" ht="15.75" customHeight="1">
      <c r="B992" s="172"/>
      <c r="C992" s="173"/>
      <c r="F992" s="172"/>
    </row>
    <row r="993" ht="15.75" customHeight="1">
      <c r="B993" s="172"/>
      <c r="C993" s="173"/>
      <c r="F993" s="172"/>
    </row>
    <row r="994" ht="15.75" customHeight="1">
      <c r="B994" s="172"/>
      <c r="C994" s="173"/>
      <c r="F994" s="172"/>
    </row>
    <row r="995" ht="15.75" customHeight="1">
      <c r="B995" s="172"/>
      <c r="C995" s="173"/>
      <c r="F995" s="172"/>
    </row>
    <row r="996" ht="15.75" customHeight="1">
      <c r="B996" s="172"/>
      <c r="C996" s="173"/>
      <c r="F996" s="172"/>
    </row>
    <row r="997" ht="15.75" customHeight="1">
      <c r="B997" s="172"/>
      <c r="C997" s="173"/>
      <c r="F997" s="172"/>
    </row>
    <row r="998" ht="15.75" customHeight="1">
      <c r="B998" s="172"/>
      <c r="C998" s="173"/>
      <c r="F998" s="172"/>
    </row>
    <row r="999" ht="15.75" customHeight="1">
      <c r="B999" s="172"/>
      <c r="C999" s="173"/>
      <c r="F999" s="172"/>
    </row>
    <row r="1000" ht="15.75" customHeight="1">
      <c r="B1000" s="172"/>
      <c r="C1000" s="173"/>
      <c r="F1000" s="172"/>
    </row>
    <row r="1001" ht="15.75" customHeight="1">
      <c r="B1001" s="172"/>
      <c r="C1001" s="173"/>
      <c r="F1001" s="172"/>
    </row>
    <row r="1002" ht="15.75" customHeight="1">
      <c r="B1002" s="172"/>
      <c r="C1002" s="173"/>
      <c r="F1002" s="172"/>
    </row>
    <row r="1003" ht="15.75" customHeight="1">
      <c r="B1003" s="172"/>
      <c r="C1003" s="173"/>
      <c r="F1003" s="172"/>
    </row>
    <row r="1004" ht="15.75" customHeight="1">
      <c r="B1004" s="172"/>
      <c r="C1004" s="173"/>
      <c r="F1004" s="172"/>
    </row>
    <row r="1005" ht="15.75" customHeight="1">
      <c r="B1005" s="172"/>
      <c r="C1005" s="173"/>
      <c r="F1005" s="172"/>
    </row>
    <row r="1006" ht="15.75" customHeight="1">
      <c r="B1006" s="172"/>
      <c r="C1006" s="173"/>
      <c r="F1006" s="172"/>
    </row>
    <row r="1007" ht="15.75" customHeight="1">
      <c r="B1007" s="172"/>
      <c r="C1007" s="173"/>
      <c r="F1007" s="172"/>
    </row>
    <row r="1008" ht="15.75" customHeight="1">
      <c r="B1008" s="172"/>
      <c r="C1008" s="173"/>
      <c r="F1008" s="172"/>
    </row>
    <row r="1009" ht="15.75" customHeight="1">
      <c r="B1009" s="172"/>
      <c r="C1009" s="173"/>
      <c r="F1009" s="172"/>
    </row>
    <row r="1010" ht="15.75" customHeight="1">
      <c r="B1010" s="172"/>
      <c r="C1010" s="173"/>
      <c r="F1010" s="172"/>
    </row>
    <row r="1011" ht="15.75" customHeight="1">
      <c r="B1011" s="172"/>
      <c r="C1011" s="173"/>
      <c r="F1011" s="172"/>
    </row>
    <row r="1012" ht="15.75" customHeight="1">
      <c r="B1012" s="172"/>
      <c r="C1012" s="173"/>
      <c r="F1012" s="172"/>
    </row>
    <row r="1013" ht="15.75" customHeight="1">
      <c r="B1013" s="172"/>
      <c r="C1013" s="173"/>
      <c r="F1013" s="172"/>
    </row>
    <row r="1014" ht="15.75" customHeight="1">
      <c r="B1014" s="172"/>
      <c r="C1014" s="173"/>
      <c r="F1014" s="172"/>
    </row>
    <row r="1015" ht="15.75" customHeight="1">
      <c r="B1015" s="172"/>
      <c r="C1015" s="173"/>
      <c r="F1015" s="172"/>
    </row>
    <row r="1016" ht="15.75" customHeight="1">
      <c r="B1016" s="172"/>
      <c r="C1016" s="173"/>
      <c r="F1016" s="172"/>
    </row>
    <row r="1017" ht="15.75" customHeight="1">
      <c r="B1017" s="172"/>
      <c r="C1017" s="173"/>
      <c r="F1017" s="172"/>
    </row>
    <row r="1018" ht="15.75" customHeight="1">
      <c r="B1018" s="172"/>
      <c r="C1018" s="173"/>
      <c r="F1018" s="172"/>
    </row>
    <row r="1019" ht="15.75" customHeight="1">
      <c r="B1019" s="172"/>
      <c r="C1019" s="173"/>
      <c r="F1019" s="172"/>
    </row>
    <row r="1020" ht="15.75" customHeight="1">
      <c r="B1020" s="172"/>
      <c r="C1020" s="173"/>
      <c r="F1020" s="172"/>
    </row>
    <row r="1021" ht="15.75" customHeight="1">
      <c r="B1021" s="172"/>
      <c r="C1021" s="173"/>
      <c r="F1021" s="172"/>
    </row>
    <row r="1022" ht="15.75" customHeight="1">
      <c r="B1022" s="172"/>
      <c r="C1022" s="173"/>
      <c r="F1022" s="172"/>
    </row>
    <row r="1023" ht="15.75" customHeight="1">
      <c r="B1023" s="172"/>
      <c r="C1023" s="173"/>
      <c r="F1023" s="172"/>
    </row>
    <row r="1024" ht="15.75" customHeight="1">
      <c r="B1024" s="172"/>
      <c r="C1024" s="173"/>
      <c r="F1024" s="172"/>
    </row>
    <row r="1025" ht="15.75" customHeight="1">
      <c r="B1025" s="172"/>
      <c r="C1025" s="173"/>
      <c r="F1025" s="172"/>
    </row>
    <row r="1026" ht="15.75" customHeight="1">
      <c r="B1026" s="172"/>
      <c r="C1026" s="173"/>
      <c r="F1026" s="172"/>
    </row>
    <row r="1027" ht="15.75" customHeight="1">
      <c r="B1027" s="172"/>
      <c r="C1027" s="173"/>
      <c r="F1027" s="172"/>
    </row>
    <row r="1028" ht="15.75" customHeight="1">
      <c r="B1028" s="172"/>
      <c r="C1028" s="173"/>
      <c r="F1028" s="172"/>
    </row>
    <row r="1029" ht="15.75" customHeight="1">
      <c r="B1029" s="172"/>
      <c r="C1029" s="173"/>
      <c r="F1029" s="172"/>
    </row>
  </sheetData>
  <mergeCells count="82">
    <mergeCell ref="F11:F12"/>
    <mergeCell ref="G11:I11"/>
    <mergeCell ref="D21:I21"/>
    <mergeCell ref="D32:I32"/>
    <mergeCell ref="D37:I37"/>
    <mergeCell ref="D42:I42"/>
    <mergeCell ref="A48:M48"/>
    <mergeCell ref="C11:C12"/>
    <mergeCell ref="A14:C14"/>
    <mergeCell ref="A19:C19"/>
    <mergeCell ref="A21:C21"/>
    <mergeCell ref="A32:C32"/>
    <mergeCell ref="A37:C37"/>
    <mergeCell ref="A42:C42"/>
    <mergeCell ref="A84:C84"/>
    <mergeCell ref="A117:C117"/>
    <mergeCell ref="D117:I117"/>
    <mergeCell ref="A143:M143"/>
    <mergeCell ref="A144:C144"/>
    <mergeCell ref="D144:I144"/>
    <mergeCell ref="A154:C154"/>
    <mergeCell ref="D154:I154"/>
    <mergeCell ref="A176:M176"/>
    <mergeCell ref="A177:C177"/>
    <mergeCell ref="D177:I177"/>
    <mergeCell ref="A185:C185"/>
    <mergeCell ref="D185:I185"/>
    <mergeCell ref="D248:I248"/>
    <mergeCell ref="A248:C248"/>
    <mergeCell ref="A255:C255"/>
    <mergeCell ref="D255:I255"/>
    <mergeCell ref="A259:C259"/>
    <mergeCell ref="D259:I259"/>
    <mergeCell ref="A263:C263"/>
    <mergeCell ref="D263:I263"/>
    <mergeCell ref="A268:C268"/>
    <mergeCell ref="D268:I268"/>
    <mergeCell ref="A295:C295"/>
    <mergeCell ref="D295:I295"/>
    <mergeCell ref="A305:C305"/>
    <mergeCell ref="A306:C306"/>
    <mergeCell ref="D306:I306"/>
    <mergeCell ref="A315:M315"/>
    <mergeCell ref="A316:C316"/>
    <mergeCell ref="D316:I316"/>
    <mergeCell ref="A339:M339"/>
    <mergeCell ref="A340:C340"/>
    <mergeCell ref="D340:I340"/>
    <mergeCell ref="D355:I355"/>
    <mergeCell ref="A355:C355"/>
    <mergeCell ref="A356:C356"/>
    <mergeCell ref="D356:I356"/>
    <mergeCell ref="A367:C367"/>
    <mergeCell ref="D367:I367"/>
    <mergeCell ref="A394:C394"/>
    <mergeCell ref="D394:I394"/>
    <mergeCell ref="D5:G5"/>
    <mergeCell ref="D6:G6"/>
    <mergeCell ref="D7:G7"/>
    <mergeCell ref="D8:G8"/>
    <mergeCell ref="A1:M1"/>
    <mergeCell ref="A2:M2"/>
    <mergeCell ref="A3:A9"/>
    <mergeCell ref="B3:C9"/>
    <mergeCell ref="D3:G3"/>
    <mergeCell ref="L3:M3"/>
    <mergeCell ref="D4:G4"/>
    <mergeCell ref="J11:L11"/>
    <mergeCell ref="M11:M12"/>
    <mergeCell ref="D9:G9"/>
    <mergeCell ref="A10:M10"/>
    <mergeCell ref="A11:A12"/>
    <mergeCell ref="B11:B12"/>
    <mergeCell ref="D11:D12"/>
    <mergeCell ref="E11:E12"/>
    <mergeCell ref="A13:M13"/>
    <mergeCell ref="A49:C49"/>
    <mergeCell ref="D49:I49"/>
    <mergeCell ref="D84:I84"/>
    <mergeCell ref="A414:C414"/>
    <mergeCell ref="D414:I414"/>
    <mergeCell ref="A419:M419"/>
  </mergeCells>
  <printOptions horizontalCentered="1"/>
  <pageMargins bottom="0.165277777777778" footer="0.0" header="0.0" left="0.532638888888889" right="0.532638888888889" top="0.165277777777778"/>
  <pageSetup fitToHeight="0" paperSize="9" orientation="portrait"/>
  <headerFooter>
    <oddHeader>&amp;L&amp;F&amp;R&amp;A</oddHeader>
    <oddFooter>&amp;L&amp;D &amp;T &amp;CPágina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14.43"/>
    <col customWidth="1" min="2" max="2" width="61.57"/>
    <col customWidth="1" min="3" max="3" width="8.71"/>
    <col customWidth="1" min="4" max="4" width="8.43"/>
    <col customWidth="1" min="5" max="5" width="15.14"/>
    <col customWidth="1" min="6" max="6" width="14.71"/>
    <col customWidth="1" min="7" max="7" width="13.57"/>
    <col customWidth="1" min="8" max="8" width="12.57"/>
    <col customWidth="1" min="9" max="9" width="11.43"/>
    <col customWidth="1" min="10" max="10" width="11.0"/>
    <col customWidth="1" min="11" max="29" width="14.43"/>
  </cols>
  <sheetData>
    <row r="1">
      <c r="A1" s="174"/>
      <c r="B1" s="2"/>
      <c r="C1" s="2"/>
      <c r="D1" s="2"/>
      <c r="E1" s="2"/>
      <c r="F1" s="2"/>
      <c r="G1" s="2"/>
      <c r="H1" s="2"/>
      <c r="I1" s="2"/>
      <c r="J1" s="3"/>
    </row>
    <row r="2">
      <c r="A2" s="175"/>
      <c r="B2" s="5"/>
      <c r="C2" s="5"/>
      <c r="D2" s="5"/>
      <c r="E2" s="5"/>
      <c r="F2" s="5"/>
      <c r="G2" s="5"/>
      <c r="H2" s="5"/>
      <c r="I2" s="5"/>
      <c r="J2" s="176"/>
    </row>
    <row r="3" ht="15.0" customHeight="1">
      <c r="A3" s="177"/>
      <c r="B3" s="178"/>
      <c r="C3" s="9"/>
      <c r="D3" s="10" t="s">
        <v>1</v>
      </c>
      <c r="E3" s="11"/>
      <c r="F3" s="11"/>
      <c r="G3" s="12"/>
      <c r="H3" s="179"/>
      <c r="I3" s="180"/>
      <c r="J3" s="180"/>
    </row>
    <row r="4" ht="15.0" customHeight="1">
      <c r="B4" s="19"/>
      <c r="C4" s="20"/>
      <c r="D4" s="21" t="s">
        <v>3</v>
      </c>
      <c r="E4" s="11"/>
      <c r="F4" s="11"/>
      <c r="G4" s="12"/>
      <c r="H4" s="181"/>
      <c r="I4" s="180"/>
      <c r="J4" s="180"/>
    </row>
    <row r="5" ht="15.0" customHeight="1">
      <c r="B5" s="19"/>
      <c r="C5" s="20"/>
      <c r="D5" s="24" t="s">
        <v>5</v>
      </c>
      <c r="E5" s="11"/>
      <c r="F5" s="11"/>
      <c r="G5" s="12"/>
      <c r="H5" s="181"/>
      <c r="I5" s="180"/>
      <c r="J5" s="180"/>
    </row>
    <row r="6" ht="15.0" customHeight="1">
      <c r="B6" s="19"/>
      <c r="C6" s="20"/>
      <c r="D6" s="27" t="s">
        <v>6</v>
      </c>
      <c r="E6" s="11"/>
      <c r="F6" s="11"/>
      <c r="G6" s="12"/>
      <c r="H6" s="181"/>
      <c r="I6" s="180"/>
      <c r="J6" s="180"/>
    </row>
    <row r="7" ht="15.0" customHeight="1">
      <c r="B7" s="19"/>
      <c r="C7" s="20"/>
      <c r="D7" s="29" t="s">
        <v>8</v>
      </c>
      <c r="E7" s="11"/>
      <c r="F7" s="11"/>
      <c r="G7" s="12"/>
      <c r="H7" s="181"/>
      <c r="I7" s="182"/>
      <c r="J7" s="183"/>
    </row>
    <row r="8">
      <c r="B8" s="19"/>
      <c r="C8" s="20"/>
      <c r="D8" s="35" t="s">
        <v>10</v>
      </c>
      <c r="E8" s="11"/>
      <c r="F8" s="11"/>
      <c r="G8" s="12"/>
      <c r="H8" s="181"/>
      <c r="I8" s="181"/>
      <c r="J8" s="181"/>
    </row>
    <row r="9">
      <c r="B9" s="37"/>
      <c r="C9" s="38"/>
      <c r="D9" s="39" t="s">
        <v>12</v>
      </c>
      <c r="E9" s="11"/>
      <c r="F9" s="11"/>
      <c r="G9" s="12"/>
      <c r="H9" s="181"/>
      <c r="I9" s="181"/>
      <c r="J9" s="181"/>
    </row>
    <row r="10">
      <c r="A10" s="184"/>
      <c r="B10" s="185"/>
      <c r="C10" s="185"/>
      <c r="D10" s="185"/>
      <c r="E10" s="185"/>
      <c r="F10" s="185"/>
      <c r="G10" s="185"/>
      <c r="H10" s="185"/>
      <c r="I10" s="185"/>
      <c r="J10" s="185"/>
    </row>
    <row r="11">
      <c r="A11" s="186" t="s">
        <v>879</v>
      </c>
      <c r="B11" s="50"/>
      <c r="C11" s="50"/>
      <c r="D11" s="50"/>
      <c r="E11" s="50"/>
      <c r="F11" s="50"/>
      <c r="G11" s="50"/>
      <c r="H11" s="50"/>
      <c r="I11" s="50"/>
      <c r="J11" s="17"/>
    </row>
    <row r="12">
      <c r="A12" s="187"/>
    </row>
    <row r="13" ht="15.75" customHeight="1">
      <c r="A13" s="188" t="s">
        <v>880</v>
      </c>
      <c r="B13" s="189" t="s">
        <v>71</v>
      </c>
      <c r="C13" s="190" t="s">
        <v>39</v>
      </c>
      <c r="D13" s="191"/>
      <c r="E13" s="191"/>
      <c r="F13" s="191"/>
      <c r="G13" s="191"/>
      <c r="H13" s="192"/>
      <c r="I13" s="192"/>
      <c r="J13" s="192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3"/>
    </row>
    <row r="14" ht="15.75" customHeight="1">
      <c r="A14" s="194" t="s">
        <v>15</v>
      </c>
      <c r="B14" s="195" t="s">
        <v>13</v>
      </c>
      <c r="C14" s="195" t="s">
        <v>17</v>
      </c>
      <c r="D14" s="195" t="s">
        <v>881</v>
      </c>
      <c r="E14" s="195" t="s">
        <v>882</v>
      </c>
      <c r="F14" s="195" t="s">
        <v>23</v>
      </c>
      <c r="G14" s="195" t="s">
        <v>883</v>
      </c>
      <c r="H14" s="196"/>
      <c r="I14" s="196"/>
      <c r="J14" s="196" t="s">
        <v>884</v>
      </c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</row>
    <row r="15" ht="15.75" customHeight="1">
      <c r="A15" s="197">
        <v>12232.0</v>
      </c>
      <c r="B15" s="198" t="s">
        <v>885</v>
      </c>
      <c r="C15" s="199" t="s">
        <v>17</v>
      </c>
      <c r="D15" s="199">
        <v>1.0</v>
      </c>
      <c r="E15" s="200">
        <v>17.38</v>
      </c>
      <c r="F15" s="201">
        <v>0.0</v>
      </c>
      <c r="G15" s="201">
        <f t="shared" ref="G15:G18" si="1">E15+F15</f>
        <v>17.38</v>
      </c>
      <c r="H15" s="202">
        <f t="shared" ref="H15:H18" si="2">E15*D15</f>
        <v>17.38</v>
      </c>
      <c r="I15" s="202">
        <f t="shared" ref="I15:I18" si="3">F15*D15</f>
        <v>0</v>
      </c>
      <c r="J15" s="202">
        <f t="shared" ref="J15:J18" si="4">G15*D15</f>
        <v>17.38</v>
      </c>
      <c r="K15" s="203"/>
      <c r="L15" s="203"/>
      <c r="M15" s="203"/>
      <c r="N15" s="203"/>
      <c r="O15" s="203"/>
      <c r="P15" s="203"/>
      <c r="Q15" s="203"/>
      <c r="R15" s="203"/>
      <c r="S15" s="203"/>
      <c r="T15" s="203"/>
      <c r="U15" s="203"/>
      <c r="V15" s="203"/>
      <c r="W15" s="203"/>
      <c r="X15" s="203"/>
      <c r="Y15" s="204"/>
      <c r="Z15" s="204"/>
      <c r="AA15" s="204"/>
      <c r="AB15" s="204"/>
      <c r="AC15" s="204"/>
    </row>
    <row r="16" ht="15.75" customHeight="1">
      <c r="A16" s="197">
        <v>39387.0</v>
      </c>
      <c r="B16" s="198" t="s">
        <v>886</v>
      </c>
      <c r="C16" s="199" t="s">
        <v>17</v>
      </c>
      <c r="D16" s="205">
        <v>2.0</v>
      </c>
      <c r="E16" s="200">
        <v>18.98</v>
      </c>
      <c r="F16" s="201">
        <v>0.0</v>
      </c>
      <c r="G16" s="201">
        <f t="shared" si="1"/>
        <v>18.98</v>
      </c>
      <c r="H16" s="202">
        <f t="shared" si="2"/>
        <v>37.96</v>
      </c>
      <c r="I16" s="202">
        <f t="shared" si="3"/>
        <v>0</v>
      </c>
      <c r="J16" s="202">
        <f t="shared" si="4"/>
        <v>37.96</v>
      </c>
      <c r="K16" s="203"/>
      <c r="L16" s="203"/>
      <c r="M16" s="203"/>
      <c r="N16" s="203"/>
      <c r="O16" s="203"/>
      <c r="P16" s="203"/>
      <c r="Q16" s="203"/>
      <c r="R16" s="203"/>
      <c r="S16" s="203"/>
      <c r="T16" s="203"/>
      <c r="U16" s="203"/>
      <c r="V16" s="203"/>
      <c r="W16" s="203"/>
      <c r="X16" s="203"/>
      <c r="Y16" s="204"/>
      <c r="Z16" s="204"/>
      <c r="AA16" s="204"/>
      <c r="AB16" s="204"/>
      <c r="AC16" s="204"/>
    </row>
    <row r="17" ht="15.75" customHeight="1">
      <c r="A17" s="197">
        <v>88247.0</v>
      </c>
      <c r="B17" s="198" t="s">
        <v>887</v>
      </c>
      <c r="C17" s="199" t="s">
        <v>888</v>
      </c>
      <c r="D17" s="199">
        <v>0.1735</v>
      </c>
      <c r="E17" s="206">
        <v>5.79</v>
      </c>
      <c r="F17" s="200">
        <v>13.31</v>
      </c>
      <c r="G17" s="201">
        <f t="shared" si="1"/>
        <v>19.1</v>
      </c>
      <c r="H17" s="202">
        <f t="shared" si="2"/>
        <v>1.004565</v>
      </c>
      <c r="I17" s="202">
        <f t="shared" si="3"/>
        <v>2.309285</v>
      </c>
      <c r="J17" s="202">
        <f t="shared" si="4"/>
        <v>3.31385</v>
      </c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4"/>
      <c r="Z17" s="204"/>
      <c r="AA17" s="204"/>
      <c r="AB17" s="204"/>
      <c r="AC17" s="204"/>
    </row>
    <row r="18" ht="15.75" customHeight="1">
      <c r="A18" s="197">
        <v>88264.0</v>
      </c>
      <c r="B18" s="198" t="s">
        <v>889</v>
      </c>
      <c r="C18" s="199" t="s">
        <v>888</v>
      </c>
      <c r="D18" s="199">
        <v>0.4165</v>
      </c>
      <c r="E18" s="206">
        <v>5.79</v>
      </c>
      <c r="F18" s="206">
        <v>18.94</v>
      </c>
      <c r="G18" s="201">
        <f t="shared" si="1"/>
        <v>24.73</v>
      </c>
      <c r="H18" s="202">
        <f t="shared" si="2"/>
        <v>2.411535</v>
      </c>
      <c r="I18" s="202">
        <f t="shared" si="3"/>
        <v>7.88851</v>
      </c>
      <c r="J18" s="202">
        <f t="shared" si="4"/>
        <v>10.300045</v>
      </c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4"/>
      <c r="Z18" s="204"/>
      <c r="AA18" s="204"/>
      <c r="AB18" s="204"/>
      <c r="AC18" s="204"/>
    </row>
    <row r="19" ht="15.75" customHeight="1">
      <c r="A19" s="207"/>
      <c r="B19" s="193"/>
      <c r="C19" s="208"/>
      <c r="D19" s="209" t="s">
        <v>7</v>
      </c>
      <c r="E19" s="209"/>
      <c r="F19" s="209"/>
      <c r="G19" s="209"/>
      <c r="H19" s="210">
        <f t="shared" ref="H19:J19" si="5">SUM(H15:H18)</f>
        <v>58.7561</v>
      </c>
      <c r="I19" s="210">
        <f t="shared" si="5"/>
        <v>10.197795</v>
      </c>
      <c r="J19" s="210">
        <f t="shared" si="5"/>
        <v>68.953895</v>
      </c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</row>
    <row r="20" ht="15.75" customHeight="1">
      <c r="A20" s="172"/>
    </row>
    <row r="21" ht="15.75" customHeight="1">
      <c r="A21" s="188" t="s">
        <v>681</v>
      </c>
      <c r="B21" s="211" t="s">
        <v>890</v>
      </c>
      <c r="C21" s="212" t="s">
        <v>819</v>
      </c>
      <c r="D21" s="213"/>
      <c r="E21" s="213"/>
      <c r="F21" s="213"/>
      <c r="G21" s="213"/>
      <c r="H21" s="214"/>
      <c r="I21" s="214"/>
      <c r="J21" s="214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172"/>
      <c r="Z21" s="172"/>
      <c r="AA21" s="172"/>
      <c r="AB21" s="172"/>
      <c r="AC21" s="172"/>
    </row>
    <row r="22" ht="15.75" customHeight="1">
      <c r="A22" s="194" t="s">
        <v>15</v>
      </c>
      <c r="B22" s="195" t="s">
        <v>13</v>
      </c>
      <c r="C22" s="215" t="s">
        <v>17</v>
      </c>
      <c r="D22" s="195" t="s">
        <v>881</v>
      </c>
      <c r="E22" s="195" t="s">
        <v>882</v>
      </c>
      <c r="F22" s="195" t="s">
        <v>23</v>
      </c>
      <c r="G22" s="195" t="s">
        <v>883</v>
      </c>
      <c r="H22" s="196"/>
      <c r="I22" s="196"/>
      <c r="J22" s="196" t="s">
        <v>884</v>
      </c>
      <c r="K22" s="193"/>
      <c r="L22" s="193"/>
      <c r="M22" s="193"/>
      <c r="N22" s="193"/>
      <c r="O22" s="193"/>
      <c r="P22" s="193"/>
      <c r="Q22" s="193"/>
      <c r="R22" s="193"/>
      <c r="S22" s="193"/>
      <c r="T22" s="193"/>
      <c r="U22" s="193"/>
      <c r="V22" s="193"/>
      <c r="W22" s="193"/>
      <c r="X22" s="193"/>
    </row>
    <row r="23" ht="15.75" customHeight="1">
      <c r="A23" s="216" t="s">
        <v>891</v>
      </c>
      <c r="B23" s="217" t="s">
        <v>890</v>
      </c>
      <c r="C23" s="218" t="s">
        <v>819</v>
      </c>
      <c r="D23" s="219">
        <v>1.0</v>
      </c>
      <c r="E23" s="220">
        <v>68.22</v>
      </c>
      <c r="F23" s="221">
        <v>0.0</v>
      </c>
      <c r="G23" s="221">
        <f t="shared" ref="G23:G25" si="6">E23+F23</f>
        <v>68.22</v>
      </c>
      <c r="H23" s="222">
        <f t="shared" ref="H23:H25" si="7">E23*D23</f>
        <v>68.22</v>
      </c>
      <c r="I23" s="222">
        <f t="shared" ref="I23:I25" si="8">F23*D23</f>
        <v>0</v>
      </c>
      <c r="J23" s="222">
        <f t="shared" ref="J23:J25" si="9">G23*D23</f>
        <v>68.22</v>
      </c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172"/>
      <c r="Z23" s="172"/>
      <c r="AA23" s="172"/>
      <c r="AB23" s="172"/>
      <c r="AC23" s="172"/>
    </row>
    <row r="24" ht="15.75" customHeight="1">
      <c r="A24" s="216">
        <v>88309.0</v>
      </c>
      <c r="B24" s="217" t="s">
        <v>892</v>
      </c>
      <c r="C24" s="219" t="s">
        <v>888</v>
      </c>
      <c r="D24" s="218">
        <v>0.171</v>
      </c>
      <c r="E24" s="220">
        <v>5.79</v>
      </c>
      <c r="F24" s="220">
        <v>18.72</v>
      </c>
      <c r="G24" s="221">
        <f t="shared" si="6"/>
        <v>24.51</v>
      </c>
      <c r="H24" s="222">
        <f t="shared" si="7"/>
        <v>0.99009</v>
      </c>
      <c r="I24" s="222">
        <f t="shared" si="8"/>
        <v>3.20112</v>
      </c>
      <c r="J24" s="222">
        <f t="shared" si="9"/>
        <v>4.19121</v>
      </c>
      <c r="K24" s="207"/>
      <c r="L24" s="207"/>
      <c r="M24" s="207"/>
      <c r="N24" s="207"/>
      <c r="O24" s="207"/>
      <c r="P24" s="207"/>
      <c r="Q24" s="207"/>
      <c r="R24" s="207"/>
      <c r="S24" s="207"/>
      <c r="T24" s="207"/>
      <c r="U24" s="207"/>
      <c r="V24" s="207"/>
      <c r="W24" s="207"/>
      <c r="X24" s="207"/>
      <c r="Y24" s="172"/>
      <c r="Z24" s="172"/>
      <c r="AA24" s="172"/>
      <c r="AB24" s="172"/>
      <c r="AC24" s="172"/>
    </row>
    <row r="25" ht="15.75" customHeight="1">
      <c r="A25" s="216">
        <v>88316.0</v>
      </c>
      <c r="B25" s="217" t="s">
        <v>893</v>
      </c>
      <c r="C25" s="219" t="s">
        <v>888</v>
      </c>
      <c r="D25" s="218">
        <v>0.085</v>
      </c>
      <c r="E25" s="220">
        <v>5.68</v>
      </c>
      <c r="F25" s="220">
        <v>13.22</v>
      </c>
      <c r="G25" s="221">
        <f t="shared" si="6"/>
        <v>18.9</v>
      </c>
      <c r="H25" s="222">
        <f t="shared" si="7"/>
        <v>0.4828</v>
      </c>
      <c r="I25" s="222">
        <f t="shared" si="8"/>
        <v>1.1237</v>
      </c>
      <c r="J25" s="222">
        <f t="shared" si="9"/>
        <v>1.6065</v>
      </c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172"/>
      <c r="Z25" s="172"/>
      <c r="AA25" s="172"/>
      <c r="AB25" s="172"/>
      <c r="AC25" s="172"/>
    </row>
    <row r="26" ht="15.75" customHeight="1">
      <c r="A26" s="207"/>
      <c r="B26" s="193"/>
      <c r="C26" s="208"/>
      <c r="D26" s="209" t="s">
        <v>7</v>
      </c>
      <c r="E26" s="209"/>
      <c r="F26" s="209"/>
      <c r="G26" s="209"/>
      <c r="H26" s="210">
        <f t="shared" ref="H26:J26" si="10">SUM(H22:H25)</f>
        <v>69.69289</v>
      </c>
      <c r="I26" s="210">
        <f t="shared" si="10"/>
        <v>4.32482</v>
      </c>
      <c r="J26" s="210">
        <f t="shared" si="10"/>
        <v>74.01771</v>
      </c>
      <c r="K26" s="193"/>
      <c r="L26" s="193"/>
      <c r="M26" s="193"/>
      <c r="N26" s="193"/>
      <c r="O26" s="193"/>
      <c r="P26" s="193"/>
      <c r="Q26" s="193"/>
      <c r="R26" s="193"/>
      <c r="S26" s="193"/>
      <c r="T26" s="193"/>
      <c r="U26" s="193"/>
      <c r="V26" s="193"/>
      <c r="W26" s="193"/>
      <c r="X26" s="193"/>
    </row>
    <row r="27" ht="15.75" customHeight="1">
      <c r="A27" s="172"/>
    </row>
    <row r="28" ht="15.75" customHeight="1">
      <c r="A28" s="188" t="s">
        <v>688</v>
      </c>
      <c r="B28" s="211" t="s">
        <v>689</v>
      </c>
      <c r="C28" s="212" t="s">
        <v>819</v>
      </c>
      <c r="D28" s="213"/>
      <c r="E28" s="213"/>
      <c r="F28" s="213"/>
      <c r="G28" s="213"/>
      <c r="H28" s="214"/>
      <c r="I28" s="214"/>
      <c r="J28" s="214"/>
      <c r="K28" s="207"/>
      <c r="L28" s="207"/>
      <c r="M28" s="207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172"/>
      <c r="Z28" s="172"/>
      <c r="AA28" s="172"/>
      <c r="AB28" s="172"/>
      <c r="AC28" s="172"/>
    </row>
    <row r="29" ht="15.75" customHeight="1">
      <c r="A29" s="194" t="s">
        <v>15</v>
      </c>
      <c r="B29" s="195" t="s">
        <v>13</v>
      </c>
      <c r="C29" s="215" t="s">
        <v>17</v>
      </c>
      <c r="D29" s="195" t="s">
        <v>881</v>
      </c>
      <c r="E29" s="195" t="s">
        <v>882</v>
      </c>
      <c r="F29" s="195" t="s">
        <v>23</v>
      </c>
      <c r="G29" s="195" t="s">
        <v>883</v>
      </c>
      <c r="H29" s="196"/>
      <c r="I29" s="196"/>
      <c r="J29" s="196" t="s">
        <v>884</v>
      </c>
      <c r="K29" s="193"/>
      <c r="L29" s="193"/>
      <c r="M29" s="193"/>
      <c r="N29" s="193"/>
      <c r="O29" s="193"/>
      <c r="P29" s="193"/>
      <c r="Q29" s="193"/>
      <c r="R29" s="193"/>
      <c r="S29" s="193"/>
      <c r="T29" s="193"/>
      <c r="U29" s="193"/>
      <c r="V29" s="193"/>
      <c r="W29" s="193"/>
      <c r="X29" s="193"/>
    </row>
    <row r="30" ht="15.75" customHeight="1">
      <c r="A30" s="216">
        <v>10567.0</v>
      </c>
      <c r="B30" s="217" t="s">
        <v>894</v>
      </c>
      <c r="C30" s="218" t="s">
        <v>445</v>
      </c>
      <c r="D30" s="219">
        <v>1.0</v>
      </c>
      <c r="E30" s="220">
        <v>5.72</v>
      </c>
      <c r="F30" s="221">
        <v>0.0</v>
      </c>
      <c r="G30" s="221">
        <f t="shared" ref="G30:G34" si="11">E30+F30</f>
        <v>5.72</v>
      </c>
      <c r="H30" s="222">
        <f t="shared" ref="H30:H34" si="12">E30*D30</f>
        <v>5.72</v>
      </c>
      <c r="I30" s="222">
        <f t="shared" ref="I30:I34" si="13">F30*D30</f>
        <v>0</v>
      </c>
      <c r="J30" s="222">
        <f t="shared" ref="J30:J34" si="14">G30*D30</f>
        <v>5.72</v>
      </c>
      <c r="K30" s="207"/>
      <c r="L30" s="207"/>
      <c r="M30" s="207"/>
      <c r="N30" s="207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172"/>
      <c r="Z30" s="172"/>
      <c r="AA30" s="172"/>
      <c r="AB30" s="172"/>
      <c r="AC30" s="172"/>
    </row>
    <row r="31" ht="15.75" customHeight="1">
      <c r="A31" s="216">
        <v>5066.0</v>
      </c>
      <c r="B31" s="217" t="s">
        <v>895</v>
      </c>
      <c r="C31" s="218" t="s">
        <v>839</v>
      </c>
      <c r="D31" s="218">
        <v>0.05</v>
      </c>
      <c r="E31" s="220">
        <v>26.67</v>
      </c>
      <c r="F31" s="221">
        <v>0.0</v>
      </c>
      <c r="G31" s="221">
        <f t="shared" si="11"/>
        <v>26.67</v>
      </c>
      <c r="H31" s="222">
        <f t="shared" si="12"/>
        <v>1.3335</v>
      </c>
      <c r="I31" s="222">
        <f t="shared" si="13"/>
        <v>0</v>
      </c>
      <c r="J31" s="222">
        <f t="shared" si="14"/>
        <v>1.3335</v>
      </c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172"/>
      <c r="Z31" s="172"/>
      <c r="AA31" s="172"/>
      <c r="AB31" s="172"/>
      <c r="AC31" s="172"/>
    </row>
    <row r="32" ht="15.75" customHeight="1">
      <c r="A32" s="216">
        <v>102213.0</v>
      </c>
      <c r="B32" s="217" t="s">
        <v>896</v>
      </c>
      <c r="C32" s="218" t="s">
        <v>819</v>
      </c>
      <c r="D32" s="218">
        <v>0.23</v>
      </c>
      <c r="E32" s="220">
        <v>8.75</v>
      </c>
      <c r="F32" s="220">
        <v>8.82</v>
      </c>
      <c r="G32" s="221">
        <f t="shared" si="11"/>
        <v>17.57</v>
      </c>
      <c r="H32" s="222">
        <f t="shared" si="12"/>
        <v>2.0125</v>
      </c>
      <c r="I32" s="222">
        <f t="shared" si="13"/>
        <v>2.0286</v>
      </c>
      <c r="J32" s="222">
        <f t="shared" si="14"/>
        <v>4.0411</v>
      </c>
      <c r="K32" s="207"/>
      <c r="L32" s="207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172"/>
      <c r="Z32" s="172"/>
      <c r="AA32" s="172"/>
      <c r="AB32" s="172"/>
      <c r="AC32" s="172"/>
    </row>
    <row r="33" ht="15.75" customHeight="1">
      <c r="A33" s="216">
        <v>88239.0</v>
      </c>
      <c r="B33" s="217" t="s">
        <v>897</v>
      </c>
      <c r="C33" s="219" t="s">
        <v>888</v>
      </c>
      <c r="D33" s="218">
        <v>0.4</v>
      </c>
      <c r="E33" s="220">
        <v>5.69</v>
      </c>
      <c r="F33" s="220">
        <v>14.68</v>
      </c>
      <c r="G33" s="221">
        <f t="shared" si="11"/>
        <v>20.37</v>
      </c>
      <c r="H33" s="222">
        <f t="shared" si="12"/>
        <v>2.276</v>
      </c>
      <c r="I33" s="222">
        <f t="shared" si="13"/>
        <v>5.872</v>
      </c>
      <c r="J33" s="222">
        <f t="shared" si="14"/>
        <v>8.148</v>
      </c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172"/>
      <c r="Z33" s="172"/>
      <c r="AA33" s="172"/>
      <c r="AB33" s="172"/>
      <c r="AC33" s="172"/>
    </row>
    <row r="34" ht="15.75" customHeight="1">
      <c r="A34" s="216">
        <v>88262.0</v>
      </c>
      <c r="B34" s="217" t="s">
        <v>898</v>
      </c>
      <c r="C34" s="219" t="s">
        <v>888</v>
      </c>
      <c r="D34" s="218">
        <v>0.15</v>
      </c>
      <c r="E34" s="220">
        <v>5.69</v>
      </c>
      <c r="F34" s="220">
        <v>18.6</v>
      </c>
      <c r="G34" s="221">
        <f t="shared" si="11"/>
        <v>24.29</v>
      </c>
      <c r="H34" s="222">
        <f t="shared" si="12"/>
        <v>0.8535</v>
      </c>
      <c r="I34" s="222">
        <f t="shared" si="13"/>
        <v>2.79</v>
      </c>
      <c r="J34" s="222">
        <f t="shared" si="14"/>
        <v>3.6435</v>
      </c>
      <c r="K34" s="207"/>
      <c r="L34" s="207"/>
      <c r="M34" s="207"/>
      <c r="N34" s="207"/>
      <c r="O34" s="207"/>
      <c r="P34" s="207"/>
      <c r="Q34" s="207"/>
      <c r="R34" s="207"/>
      <c r="S34" s="207"/>
      <c r="T34" s="207"/>
      <c r="U34" s="207"/>
      <c r="V34" s="207"/>
      <c r="W34" s="207"/>
      <c r="X34" s="207"/>
      <c r="Y34" s="172"/>
      <c r="Z34" s="172"/>
      <c r="AA34" s="172"/>
      <c r="AB34" s="172"/>
      <c r="AC34" s="172"/>
    </row>
    <row r="35" ht="15.75" customHeight="1">
      <c r="A35" s="207"/>
      <c r="B35" s="193"/>
      <c r="C35" s="208"/>
      <c r="D35" s="209" t="s">
        <v>7</v>
      </c>
      <c r="E35" s="209"/>
      <c r="F35" s="209"/>
      <c r="G35" s="209"/>
      <c r="H35" s="210">
        <f t="shared" ref="H35:J35" si="15">SUM(H29:H34)</f>
        <v>12.1955</v>
      </c>
      <c r="I35" s="210">
        <f t="shared" si="15"/>
        <v>10.6906</v>
      </c>
      <c r="J35" s="210">
        <f t="shared" si="15"/>
        <v>22.8861</v>
      </c>
      <c r="K35" s="193"/>
      <c r="L35" s="193"/>
      <c r="M35" s="193"/>
      <c r="N35" s="193"/>
      <c r="O35" s="193"/>
      <c r="P35" s="193"/>
      <c r="Q35" s="193"/>
      <c r="R35" s="193"/>
      <c r="S35" s="193"/>
      <c r="T35" s="193"/>
      <c r="U35" s="193"/>
      <c r="V35" s="193"/>
      <c r="W35" s="193"/>
      <c r="X35" s="193"/>
    </row>
    <row r="36" ht="15.75" customHeight="1">
      <c r="A36" s="172"/>
    </row>
    <row r="37" ht="15.75" customHeight="1">
      <c r="A37" s="188" t="s">
        <v>129</v>
      </c>
      <c r="B37" s="211" t="s">
        <v>130</v>
      </c>
      <c r="C37" s="212" t="s">
        <v>17</v>
      </c>
      <c r="D37" s="213"/>
      <c r="E37" s="213"/>
      <c r="F37" s="213"/>
      <c r="G37" s="213"/>
      <c r="H37" s="214"/>
      <c r="I37" s="214"/>
      <c r="J37" s="214"/>
    </row>
    <row r="38" ht="15.75" customHeight="1">
      <c r="A38" s="194" t="s">
        <v>15</v>
      </c>
      <c r="B38" s="195" t="s">
        <v>13</v>
      </c>
      <c r="C38" s="215" t="s">
        <v>17</v>
      </c>
      <c r="D38" s="195" t="s">
        <v>881</v>
      </c>
      <c r="E38" s="195" t="s">
        <v>882</v>
      </c>
      <c r="F38" s="195" t="s">
        <v>23</v>
      </c>
      <c r="G38" s="195" t="s">
        <v>883</v>
      </c>
      <c r="H38" s="196"/>
      <c r="I38" s="196"/>
      <c r="J38" s="196" t="s">
        <v>884</v>
      </c>
    </row>
    <row r="39" ht="15.75" customHeight="1">
      <c r="A39" s="216">
        <v>88309.0</v>
      </c>
      <c r="B39" s="217" t="s">
        <v>892</v>
      </c>
      <c r="C39" s="219" t="s">
        <v>888</v>
      </c>
      <c r="D39" s="218">
        <v>1.0</v>
      </c>
      <c r="E39" s="220">
        <v>5.79</v>
      </c>
      <c r="F39" s="220">
        <v>18.72</v>
      </c>
      <c r="G39" s="221">
        <f t="shared" ref="G39:G40" si="16">E39+F39</f>
        <v>24.51</v>
      </c>
      <c r="H39" s="222">
        <f t="shared" ref="H39:H40" si="17">E39*D39</f>
        <v>5.79</v>
      </c>
      <c r="I39" s="222">
        <f t="shared" ref="I39:I40" si="18">F39*D39</f>
        <v>18.72</v>
      </c>
      <c r="J39" s="222">
        <f t="shared" ref="J39:J40" si="19">G39*D39</f>
        <v>24.51</v>
      </c>
    </row>
    <row r="40" ht="15.75" customHeight="1">
      <c r="A40" s="216">
        <v>88316.0</v>
      </c>
      <c r="B40" s="217" t="s">
        <v>893</v>
      </c>
      <c r="C40" s="219" t="s">
        <v>888</v>
      </c>
      <c r="D40" s="218">
        <v>2.0</v>
      </c>
      <c r="E40" s="220">
        <v>5.68</v>
      </c>
      <c r="F40" s="220">
        <v>13.22</v>
      </c>
      <c r="G40" s="221">
        <f t="shared" si="16"/>
        <v>18.9</v>
      </c>
      <c r="H40" s="222">
        <f t="shared" si="17"/>
        <v>11.36</v>
      </c>
      <c r="I40" s="222">
        <f t="shared" si="18"/>
        <v>26.44</v>
      </c>
      <c r="J40" s="222">
        <f t="shared" si="19"/>
        <v>37.8</v>
      </c>
    </row>
    <row r="41" ht="15.75" customHeight="1">
      <c r="A41" s="207"/>
      <c r="B41" s="193"/>
      <c r="C41" s="208"/>
      <c r="D41" s="209" t="s">
        <v>7</v>
      </c>
      <c r="E41" s="209"/>
      <c r="F41" s="209"/>
      <c r="G41" s="209"/>
      <c r="H41" s="210">
        <f t="shared" ref="H41:J41" si="20">SUM(H38:H40)</f>
        <v>17.15</v>
      </c>
      <c r="I41" s="210">
        <f t="shared" si="20"/>
        <v>45.16</v>
      </c>
      <c r="J41" s="210">
        <f t="shared" si="20"/>
        <v>62.31</v>
      </c>
    </row>
    <row r="42" ht="15.75" customHeight="1">
      <c r="A42" s="172"/>
    </row>
    <row r="43">
      <c r="A43" s="188" t="s">
        <v>600</v>
      </c>
      <c r="B43" s="211" t="s">
        <v>601</v>
      </c>
      <c r="C43" s="212" t="s">
        <v>47</v>
      </c>
      <c r="D43" s="213"/>
      <c r="E43" s="213"/>
      <c r="F43" s="213"/>
      <c r="G43" s="213"/>
      <c r="H43" s="214"/>
      <c r="I43" s="214"/>
      <c r="J43" s="214"/>
    </row>
    <row r="44" ht="15.75" customHeight="1">
      <c r="A44" s="194" t="s">
        <v>15</v>
      </c>
      <c r="B44" s="195" t="s">
        <v>13</v>
      </c>
      <c r="C44" s="215" t="s">
        <v>17</v>
      </c>
      <c r="D44" s="195" t="s">
        <v>881</v>
      </c>
      <c r="E44" s="195" t="s">
        <v>882</v>
      </c>
      <c r="F44" s="195" t="s">
        <v>23</v>
      </c>
      <c r="G44" s="195" t="s">
        <v>883</v>
      </c>
      <c r="H44" s="196"/>
      <c r="I44" s="196"/>
      <c r="J44" s="196" t="s">
        <v>884</v>
      </c>
    </row>
    <row r="45" ht="15.75" customHeight="1">
      <c r="A45" s="216" t="s">
        <v>899</v>
      </c>
      <c r="B45" s="217" t="s">
        <v>900</v>
      </c>
      <c r="C45" s="218" t="s">
        <v>17</v>
      </c>
      <c r="D45" s="218">
        <v>1.0</v>
      </c>
      <c r="E45" s="220">
        <v>53.0</v>
      </c>
      <c r="F45" s="220">
        <v>0.0</v>
      </c>
      <c r="G45" s="221">
        <f t="shared" ref="G45:G49" si="21">E45+F45</f>
        <v>53</v>
      </c>
      <c r="H45" s="222">
        <f t="shared" ref="H45:H49" si="22">E45*D45</f>
        <v>53</v>
      </c>
      <c r="I45" s="222">
        <f t="shared" ref="I45:I49" si="23">F45*D45</f>
        <v>0</v>
      </c>
      <c r="J45" s="222">
        <f t="shared" ref="J45:J49" si="24">G45*D45</f>
        <v>53</v>
      </c>
    </row>
    <row r="46">
      <c r="A46" s="216">
        <v>12266.0</v>
      </c>
      <c r="B46" s="217" t="s">
        <v>901</v>
      </c>
      <c r="C46" s="218" t="s">
        <v>17</v>
      </c>
      <c r="D46" s="218">
        <v>2.0</v>
      </c>
      <c r="E46" s="220">
        <v>59.79</v>
      </c>
      <c r="F46" s="220">
        <v>0.0</v>
      </c>
      <c r="G46" s="221">
        <f t="shared" si="21"/>
        <v>59.79</v>
      </c>
      <c r="H46" s="222">
        <f t="shared" si="22"/>
        <v>119.58</v>
      </c>
      <c r="I46" s="222">
        <f t="shared" si="23"/>
        <v>0</v>
      </c>
      <c r="J46" s="222">
        <f t="shared" si="24"/>
        <v>119.58</v>
      </c>
    </row>
    <row r="47" ht="15.75" customHeight="1">
      <c r="A47" s="216" t="s">
        <v>902</v>
      </c>
      <c r="B47" s="223" t="s">
        <v>903</v>
      </c>
      <c r="C47" s="218" t="s">
        <v>17</v>
      </c>
      <c r="D47" s="218">
        <v>2.0</v>
      </c>
      <c r="E47" s="220">
        <v>34.4</v>
      </c>
      <c r="F47" s="220">
        <v>0.0</v>
      </c>
      <c r="G47" s="221">
        <f t="shared" si="21"/>
        <v>34.4</v>
      </c>
      <c r="H47" s="222">
        <f t="shared" si="22"/>
        <v>68.8</v>
      </c>
      <c r="I47" s="222">
        <f t="shared" si="23"/>
        <v>0</v>
      </c>
      <c r="J47" s="222">
        <f t="shared" si="24"/>
        <v>68.8</v>
      </c>
    </row>
    <row r="48" ht="15.75" customHeight="1">
      <c r="A48" s="224">
        <v>88247.0</v>
      </c>
      <c r="B48" s="225" t="s">
        <v>887</v>
      </c>
      <c r="C48" s="226" t="s">
        <v>888</v>
      </c>
      <c r="D48" s="227">
        <v>0.6</v>
      </c>
      <c r="E48" s="228">
        <v>5.79</v>
      </c>
      <c r="F48" s="229">
        <v>13.31</v>
      </c>
      <c r="G48" s="221">
        <f t="shared" si="21"/>
        <v>19.1</v>
      </c>
      <c r="H48" s="222">
        <f t="shared" si="22"/>
        <v>3.474</v>
      </c>
      <c r="I48" s="222">
        <f t="shared" si="23"/>
        <v>7.986</v>
      </c>
      <c r="J48" s="222">
        <f t="shared" si="24"/>
        <v>11.46</v>
      </c>
    </row>
    <row r="49" ht="15.75" customHeight="1">
      <c r="A49" s="224">
        <v>88264.0</v>
      </c>
      <c r="B49" s="225" t="s">
        <v>889</v>
      </c>
      <c r="C49" s="226" t="s">
        <v>888</v>
      </c>
      <c r="D49" s="227">
        <v>0.3</v>
      </c>
      <c r="E49" s="228">
        <v>5.79</v>
      </c>
      <c r="F49" s="229">
        <v>18.94</v>
      </c>
      <c r="G49" s="221">
        <f t="shared" si="21"/>
        <v>24.73</v>
      </c>
      <c r="H49" s="222">
        <f t="shared" si="22"/>
        <v>1.737</v>
      </c>
      <c r="I49" s="222">
        <f t="shared" si="23"/>
        <v>5.682</v>
      </c>
      <c r="J49" s="222">
        <f t="shared" si="24"/>
        <v>7.419</v>
      </c>
    </row>
    <row r="50" ht="15.75" customHeight="1">
      <c r="A50" s="207"/>
      <c r="B50" s="193"/>
      <c r="C50" s="208"/>
      <c r="D50" s="209" t="s">
        <v>7</v>
      </c>
      <c r="E50" s="209"/>
      <c r="F50" s="209"/>
      <c r="G50" s="209"/>
      <c r="H50" s="210">
        <f t="shared" ref="H50:J50" si="25">SUM(H45:H49)</f>
        <v>246.591</v>
      </c>
      <c r="I50" s="210">
        <f t="shared" si="25"/>
        <v>13.668</v>
      </c>
      <c r="J50" s="210">
        <f t="shared" si="25"/>
        <v>260.259</v>
      </c>
    </row>
    <row r="51" ht="15.75" customHeight="1">
      <c r="A51" s="172"/>
    </row>
    <row r="52">
      <c r="A52" s="188" t="s">
        <v>877</v>
      </c>
      <c r="B52" s="211" t="s">
        <v>878</v>
      </c>
      <c r="C52" s="212" t="s">
        <v>101</v>
      </c>
      <c r="D52" s="213"/>
      <c r="E52" s="213"/>
      <c r="F52" s="213"/>
      <c r="G52" s="213"/>
      <c r="H52" s="214"/>
      <c r="I52" s="214"/>
      <c r="J52" s="214"/>
    </row>
    <row r="53" ht="15.75" customHeight="1">
      <c r="A53" s="194" t="s">
        <v>15</v>
      </c>
      <c r="B53" s="195" t="s">
        <v>13</v>
      </c>
      <c r="C53" s="215" t="s">
        <v>17</v>
      </c>
      <c r="D53" s="195" t="s">
        <v>881</v>
      </c>
      <c r="E53" s="195" t="s">
        <v>882</v>
      </c>
      <c r="F53" s="195" t="s">
        <v>23</v>
      </c>
      <c r="G53" s="195" t="s">
        <v>883</v>
      </c>
      <c r="H53" s="196"/>
      <c r="I53" s="196"/>
      <c r="J53" s="196" t="s">
        <v>884</v>
      </c>
    </row>
    <row r="54" ht="23.25" customHeight="1">
      <c r="A54" s="230" t="s">
        <v>904</v>
      </c>
      <c r="B54" s="231" t="s">
        <v>905</v>
      </c>
      <c r="C54" s="205" t="s">
        <v>101</v>
      </c>
      <c r="D54" s="205">
        <v>1.5</v>
      </c>
      <c r="E54" s="200">
        <v>20.0</v>
      </c>
      <c r="F54" s="200">
        <v>0.0</v>
      </c>
      <c r="G54" s="201">
        <f t="shared" ref="G54:G55" si="26">E54+F54</f>
        <v>20</v>
      </c>
      <c r="H54" s="202">
        <f t="shared" ref="H54:H55" si="27">E54*D54</f>
        <v>30</v>
      </c>
      <c r="I54" s="202">
        <f t="shared" ref="I54:I55" si="28">F54*D54</f>
        <v>0</v>
      </c>
      <c r="J54" s="202">
        <f t="shared" ref="J54:J55" si="29">G54*D54</f>
        <v>30</v>
      </c>
      <c r="K54" s="166"/>
      <c r="L54" s="166"/>
      <c r="M54" s="166"/>
      <c r="N54" s="166"/>
      <c r="O54" s="166"/>
      <c r="P54" s="166"/>
      <c r="Q54" s="166"/>
      <c r="R54" s="166"/>
      <c r="S54" s="166"/>
      <c r="T54" s="166"/>
      <c r="U54" s="166"/>
      <c r="V54" s="166"/>
      <c r="W54" s="166"/>
      <c r="X54" s="166"/>
      <c r="Y54" s="166"/>
      <c r="Z54" s="166"/>
      <c r="AA54" s="166"/>
      <c r="AB54" s="166"/>
      <c r="AC54" s="166"/>
    </row>
    <row r="55" ht="15.75" customHeight="1">
      <c r="A55" s="232" t="s">
        <v>906</v>
      </c>
      <c r="B55" s="233" t="s">
        <v>907</v>
      </c>
      <c r="C55" s="205" t="s">
        <v>101</v>
      </c>
      <c r="D55" s="234">
        <v>1.0</v>
      </c>
      <c r="E55" s="235">
        <v>2.34</v>
      </c>
      <c r="F55" s="235">
        <v>11.19</v>
      </c>
      <c r="G55" s="201">
        <f t="shared" si="26"/>
        <v>13.53</v>
      </c>
      <c r="H55" s="202">
        <f t="shared" si="27"/>
        <v>2.34</v>
      </c>
      <c r="I55" s="202">
        <f t="shared" si="28"/>
        <v>11.19</v>
      </c>
      <c r="J55" s="202">
        <f t="shared" si="29"/>
        <v>13.53</v>
      </c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6"/>
      <c r="V55" s="166"/>
      <c r="W55" s="166"/>
      <c r="X55" s="166"/>
      <c r="Y55" s="166"/>
      <c r="Z55" s="166"/>
      <c r="AA55" s="166"/>
      <c r="AB55" s="166"/>
      <c r="AC55" s="166"/>
    </row>
    <row r="56" ht="15.75" customHeight="1">
      <c r="A56" s="207"/>
      <c r="B56" s="193"/>
      <c r="C56" s="208"/>
      <c r="D56" s="209" t="s">
        <v>7</v>
      </c>
      <c r="E56" s="209"/>
      <c r="F56" s="209"/>
      <c r="G56" s="209"/>
      <c r="H56" s="210">
        <f t="shared" ref="H56:J56" si="30">SUM(H52:H55)</f>
        <v>32.34</v>
      </c>
      <c r="I56" s="210">
        <f t="shared" si="30"/>
        <v>11.19</v>
      </c>
      <c r="J56" s="210">
        <f t="shared" si="30"/>
        <v>43.53</v>
      </c>
    </row>
    <row r="57" ht="15.75" customHeight="1">
      <c r="A57" s="172"/>
    </row>
    <row r="58">
      <c r="A58" s="236" t="s">
        <v>375</v>
      </c>
      <c r="B58" s="237" t="s">
        <v>376</v>
      </c>
      <c r="C58" s="238" t="s">
        <v>31</v>
      </c>
      <c r="D58" s="239"/>
      <c r="E58" s="239"/>
      <c r="F58" s="239"/>
      <c r="G58" s="239"/>
      <c r="H58" s="239"/>
      <c r="I58" s="239"/>
      <c r="J58" s="239"/>
    </row>
    <row r="59">
      <c r="A59" s="240" t="s">
        <v>15</v>
      </c>
      <c r="B59" s="241" t="s">
        <v>13</v>
      </c>
      <c r="C59" s="241" t="s">
        <v>17</v>
      </c>
      <c r="D59" s="241" t="s">
        <v>881</v>
      </c>
      <c r="E59" s="241" t="s">
        <v>882</v>
      </c>
      <c r="F59" s="241" t="s">
        <v>23</v>
      </c>
      <c r="G59" s="241" t="s">
        <v>883</v>
      </c>
      <c r="H59" s="240"/>
      <c r="I59" s="240"/>
      <c r="J59" s="240" t="s">
        <v>884</v>
      </c>
    </row>
    <row r="60">
      <c r="A60" s="242">
        <v>37586.0</v>
      </c>
      <c r="B60" s="243" t="s">
        <v>908</v>
      </c>
      <c r="C60" s="244" t="s">
        <v>909</v>
      </c>
      <c r="D60" s="244">
        <v>0.0243</v>
      </c>
      <c r="E60" s="229">
        <v>44.64</v>
      </c>
      <c r="F60" s="228">
        <v>0.0</v>
      </c>
      <c r="G60" s="228">
        <f t="shared" ref="G60:G70" si="31">E60+F60</f>
        <v>44.64</v>
      </c>
      <c r="H60" s="245">
        <f t="shared" ref="H60:H70" si="32">E60*D60</f>
        <v>1.084752</v>
      </c>
      <c r="I60" s="245">
        <f t="shared" ref="I60:I70" si="33">F60*D60</f>
        <v>0</v>
      </c>
      <c r="J60" s="245">
        <f t="shared" ref="J60:J70" si="34">G60*D60</f>
        <v>1.084752</v>
      </c>
    </row>
    <row r="61">
      <c r="A61" s="242">
        <v>39417.0</v>
      </c>
      <c r="B61" s="243" t="s">
        <v>910</v>
      </c>
      <c r="C61" s="244" t="s">
        <v>911</v>
      </c>
      <c r="D61" s="244">
        <v>2.106</v>
      </c>
      <c r="E61" s="229">
        <v>21.27</v>
      </c>
      <c r="F61" s="228">
        <v>0.0</v>
      </c>
      <c r="G61" s="228">
        <f t="shared" si="31"/>
        <v>21.27</v>
      </c>
      <c r="H61" s="245">
        <f t="shared" si="32"/>
        <v>44.79462</v>
      </c>
      <c r="I61" s="245">
        <f t="shared" si="33"/>
        <v>0</v>
      </c>
      <c r="J61" s="245">
        <f t="shared" si="34"/>
        <v>44.79462</v>
      </c>
    </row>
    <row r="62">
      <c r="A62" s="242">
        <v>39419.0</v>
      </c>
      <c r="B62" s="243" t="s">
        <v>912</v>
      </c>
      <c r="C62" s="244" t="s">
        <v>445</v>
      </c>
      <c r="D62" s="244">
        <v>0.76</v>
      </c>
      <c r="E62" s="229">
        <v>7.63</v>
      </c>
      <c r="F62" s="228">
        <v>0.0</v>
      </c>
      <c r="G62" s="228">
        <f t="shared" si="31"/>
        <v>7.63</v>
      </c>
      <c r="H62" s="245">
        <f t="shared" si="32"/>
        <v>5.7988</v>
      </c>
      <c r="I62" s="245">
        <f t="shared" si="33"/>
        <v>0</v>
      </c>
      <c r="J62" s="245">
        <f t="shared" si="34"/>
        <v>5.7988</v>
      </c>
    </row>
    <row r="63">
      <c r="A63" s="242">
        <v>39422.0</v>
      </c>
      <c r="B63" s="243" t="s">
        <v>913</v>
      </c>
      <c r="C63" s="244" t="s">
        <v>445</v>
      </c>
      <c r="D63" s="244">
        <v>1.991</v>
      </c>
      <c r="E63" s="229">
        <v>8.66</v>
      </c>
      <c r="F63" s="228">
        <v>0.0</v>
      </c>
      <c r="G63" s="228">
        <f t="shared" si="31"/>
        <v>8.66</v>
      </c>
      <c r="H63" s="245">
        <f t="shared" si="32"/>
        <v>17.24206</v>
      </c>
      <c r="I63" s="245">
        <f t="shared" si="33"/>
        <v>0</v>
      </c>
      <c r="J63" s="245">
        <f t="shared" si="34"/>
        <v>17.24206</v>
      </c>
    </row>
    <row r="64">
      <c r="A64" s="242">
        <v>39431.0</v>
      </c>
      <c r="B64" s="243" t="s">
        <v>914</v>
      </c>
      <c r="C64" s="244" t="s">
        <v>445</v>
      </c>
      <c r="D64" s="244">
        <v>2.502</v>
      </c>
      <c r="E64" s="229">
        <v>0.16</v>
      </c>
      <c r="F64" s="228">
        <v>0.0</v>
      </c>
      <c r="G64" s="228">
        <f t="shared" si="31"/>
        <v>0.16</v>
      </c>
      <c r="H64" s="245">
        <f t="shared" si="32"/>
        <v>0.40032</v>
      </c>
      <c r="I64" s="245">
        <f t="shared" si="33"/>
        <v>0</v>
      </c>
      <c r="J64" s="245">
        <f t="shared" si="34"/>
        <v>0.40032</v>
      </c>
    </row>
    <row r="65">
      <c r="A65" s="242">
        <v>39432.0</v>
      </c>
      <c r="B65" s="243" t="s">
        <v>915</v>
      </c>
      <c r="C65" s="244" t="s">
        <v>445</v>
      </c>
      <c r="D65" s="244">
        <v>0.74</v>
      </c>
      <c r="E65" s="229">
        <v>2.1</v>
      </c>
      <c r="F65" s="228">
        <v>0.0</v>
      </c>
      <c r="G65" s="228">
        <f t="shared" si="31"/>
        <v>2.1</v>
      </c>
      <c r="H65" s="245">
        <f t="shared" si="32"/>
        <v>1.554</v>
      </c>
      <c r="I65" s="245">
        <f t="shared" si="33"/>
        <v>0</v>
      </c>
      <c r="J65" s="245">
        <f t="shared" si="34"/>
        <v>1.554</v>
      </c>
    </row>
    <row r="66">
      <c r="A66" s="242">
        <v>39434.0</v>
      </c>
      <c r="B66" s="243" t="s">
        <v>916</v>
      </c>
      <c r="C66" s="244" t="s">
        <v>839</v>
      </c>
      <c r="D66" s="244">
        <v>1.0327</v>
      </c>
      <c r="E66" s="229">
        <v>2.82</v>
      </c>
      <c r="F66" s="228">
        <v>0.0</v>
      </c>
      <c r="G66" s="228">
        <f t="shared" si="31"/>
        <v>2.82</v>
      </c>
      <c r="H66" s="245">
        <f t="shared" si="32"/>
        <v>2.912214</v>
      </c>
      <c r="I66" s="245">
        <f t="shared" si="33"/>
        <v>0</v>
      </c>
      <c r="J66" s="245">
        <f t="shared" si="34"/>
        <v>2.912214</v>
      </c>
    </row>
    <row r="67">
      <c r="A67" s="242">
        <v>39435.0</v>
      </c>
      <c r="B67" s="243" t="s">
        <v>917</v>
      </c>
      <c r="C67" s="244" t="s">
        <v>17</v>
      </c>
      <c r="D67" s="244">
        <v>20.0</v>
      </c>
      <c r="E67" s="229">
        <v>0.1</v>
      </c>
      <c r="F67" s="228">
        <v>0.0</v>
      </c>
      <c r="G67" s="228">
        <f t="shared" si="31"/>
        <v>0.1</v>
      </c>
      <c r="H67" s="245">
        <f t="shared" si="32"/>
        <v>2</v>
      </c>
      <c r="I67" s="245">
        <f t="shared" si="33"/>
        <v>0</v>
      </c>
      <c r="J67" s="245">
        <f t="shared" si="34"/>
        <v>2</v>
      </c>
    </row>
    <row r="68">
      <c r="A68" s="242">
        <v>39443.0</v>
      </c>
      <c r="B68" s="243" t="s">
        <v>918</v>
      </c>
      <c r="C68" s="244" t="s">
        <v>17</v>
      </c>
      <c r="D68" s="244">
        <v>0.8</v>
      </c>
      <c r="E68" s="229">
        <v>0.23</v>
      </c>
      <c r="F68" s="228">
        <v>0.0</v>
      </c>
      <c r="G68" s="228">
        <f t="shared" si="31"/>
        <v>0.23</v>
      </c>
      <c r="H68" s="245">
        <f t="shared" si="32"/>
        <v>0.184</v>
      </c>
      <c r="I68" s="245">
        <f t="shared" si="33"/>
        <v>0</v>
      </c>
      <c r="J68" s="245">
        <f t="shared" si="34"/>
        <v>0.184</v>
      </c>
    </row>
    <row r="69">
      <c r="A69" s="242">
        <v>88278.0</v>
      </c>
      <c r="B69" s="243" t="s">
        <v>919</v>
      </c>
      <c r="C69" s="244" t="s">
        <v>888</v>
      </c>
      <c r="D69" s="244">
        <v>0.544</v>
      </c>
      <c r="E69" s="229">
        <v>4.9</v>
      </c>
      <c r="F69" s="229">
        <v>17.51</v>
      </c>
      <c r="G69" s="228">
        <f t="shared" si="31"/>
        <v>22.41</v>
      </c>
      <c r="H69" s="245">
        <f t="shared" si="32"/>
        <v>2.6656</v>
      </c>
      <c r="I69" s="245">
        <f t="shared" si="33"/>
        <v>9.52544</v>
      </c>
      <c r="J69" s="245">
        <f t="shared" si="34"/>
        <v>12.19104</v>
      </c>
    </row>
    <row r="70">
      <c r="A70" s="246">
        <v>88316.0</v>
      </c>
      <c r="B70" s="243" t="s">
        <v>920</v>
      </c>
      <c r="C70" s="244" t="s">
        <v>888</v>
      </c>
      <c r="D70" s="244">
        <v>0.136</v>
      </c>
      <c r="E70" s="228">
        <v>5.68</v>
      </c>
      <c r="F70" s="229">
        <v>13.22</v>
      </c>
      <c r="G70" s="228">
        <f t="shared" si="31"/>
        <v>18.9</v>
      </c>
      <c r="H70" s="245">
        <f t="shared" si="32"/>
        <v>0.77248</v>
      </c>
      <c r="I70" s="245">
        <f t="shared" si="33"/>
        <v>1.79792</v>
      </c>
      <c r="J70" s="245">
        <f t="shared" si="34"/>
        <v>2.5704</v>
      </c>
    </row>
    <row r="71" ht="15.75" customHeight="1">
      <c r="A71" s="247"/>
      <c r="B71" s="247"/>
      <c r="C71" s="248"/>
      <c r="D71" s="244" t="s">
        <v>7</v>
      </c>
      <c r="E71" s="244"/>
      <c r="F71" s="244"/>
      <c r="G71" s="249" t="s">
        <v>7</v>
      </c>
      <c r="H71" s="250">
        <f t="shared" ref="H71:J71" si="35">SUM(H60:H70)</f>
        <v>79.408846</v>
      </c>
      <c r="I71" s="250">
        <f t="shared" si="35"/>
        <v>11.32336</v>
      </c>
      <c r="J71" s="250">
        <f t="shared" si="35"/>
        <v>90.732206</v>
      </c>
    </row>
    <row r="72" ht="15.75" customHeight="1">
      <c r="A72" s="172"/>
    </row>
    <row r="73">
      <c r="A73" s="236" t="s">
        <v>406</v>
      </c>
      <c r="B73" s="251" t="s">
        <v>407</v>
      </c>
      <c r="C73" s="252" t="s">
        <v>17</v>
      </c>
      <c r="D73" s="239"/>
      <c r="E73" s="239"/>
      <c r="F73" s="239"/>
      <c r="G73" s="239"/>
      <c r="H73" s="239"/>
      <c r="I73" s="239"/>
      <c r="J73" s="239"/>
    </row>
    <row r="74">
      <c r="A74" s="240" t="s">
        <v>15</v>
      </c>
      <c r="B74" s="241" t="s">
        <v>13</v>
      </c>
      <c r="C74" s="241" t="s">
        <v>17</v>
      </c>
      <c r="D74" s="241" t="s">
        <v>881</v>
      </c>
      <c r="E74" s="241" t="s">
        <v>882</v>
      </c>
      <c r="F74" s="241" t="s">
        <v>23</v>
      </c>
      <c r="G74" s="241" t="s">
        <v>883</v>
      </c>
      <c r="H74" s="240"/>
      <c r="I74" s="240"/>
      <c r="J74" s="240" t="s">
        <v>884</v>
      </c>
    </row>
    <row r="75">
      <c r="A75" s="242">
        <v>3146.0</v>
      </c>
      <c r="B75" s="243" t="s">
        <v>921</v>
      </c>
      <c r="C75" s="244" t="s">
        <v>17</v>
      </c>
      <c r="D75" s="227">
        <v>0.021</v>
      </c>
      <c r="E75" s="229">
        <v>6.62</v>
      </c>
      <c r="F75" s="229">
        <v>0.0</v>
      </c>
      <c r="G75" s="228">
        <f t="shared" ref="G75:G78" si="36">E75+F75</f>
        <v>6.62</v>
      </c>
      <c r="H75" s="245">
        <f t="shared" ref="H75:H78" si="37">E75*D75</f>
        <v>0.13902</v>
      </c>
      <c r="I75" s="245">
        <f t="shared" ref="I75:I78" si="38">F75*D75</f>
        <v>0</v>
      </c>
      <c r="J75" s="245">
        <f t="shared" ref="J75:J78" si="39">G75*D75</f>
        <v>0.13902</v>
      </c>
    </row>
    <row r="76">
      <c r="A76" s="253">
        <v>36796.0</v>
      </c>
      <c r="B76" s="254" t="s">
        <v>922</v>
      </c>
      <c r="C76" s="244" t="s">
        <v>17</v>
      </c>
      <c r="D76" s="227">
        <v>1.0</v>
      </c>
      <c r="E76" s="229">
        <v>147.92</v>
      </c>
      <c r="F76" s="229">
        <v>0.0</v>
      </c>
      <c r="G76" s="228">
        <f t="shared" si="36"/>
        <v>147.92</v>
      </c>
      <c r="H76" s="245">
        <f t="shared" si="37"/>
        <v>147.92</v>
      </c>
      <c r="I76" s="245">
        <f t="shared" si="38"/>
        <v>0</v>
      </c>
      <c r="J76" s="245">
        <f t="shared" si="39"/>
        <v>147.92</v>
      </c>
    </row>
    <row r="77">
      <c r="A77" s="242">
        <v>88267.0</v>
      </c>
      <c r="B77" s="243" t="s">
        <v>923</v>
      </c>
      <c r="C77" s="244" t="s">
        <v>888</v>
      </c>
      <c r="D77" s="227">
        <v>0.096</v>
      </c>
      <c r="E77" s="229">
        <v>5.34</v>
      </c>
      <c r="F77" s="229">
        <v>18.68</v>
      </c>
      <c r="G77" s="228">
        <f t="shared" si="36"/>
        <v>24.02</v>
      </c>
      <c r="H77" s="245">
        <f t="shared" si="37"/>
        <v>0.51264</v>
      </c>
      <c r="I77" s="245">
        <f t="shared" si="38"/>
        <v>1.79328</v>
      </c>
      <c r="J77" s="245">
        <f t="shared" si="39"/>
        <v>2.30592</v>
      </c>
    </row>
    <row r="78">
      <c r="A78" s="242">
        <v>88316.0</v>
      </c>
      <c r="B78" s="243" t="s">
        <v>920</v>
      </c>
      <c r="C78" s="244" t="s">
        <v>888</v>
      </c>
      <c r="D78" s="227">
        <v>0.0303</v>
      </c>
      <c r="E78" s="229">
        <v>5.68</v>
      </c>
      <c r="F78" s="229">
        <v>13.22</v>
      </c>
      <c r="G78" s="228">
        <f t="shared" si="36"/>
        <v>18.9</v>
      </c>
      <c r="H78" s="245">
        <f t="shared" si="37"/>
        <v>0.172104</v>
      </c>
      <c r="I78" s="245">
        <f t="shared" si="38"/>
        <v>0.400566</v>
      </c>
      <c r="J78" s="245">
        <f t="shared" si="39"/>
        <v>0.57267</v>
      </c>
    </row>
    <row r="79" ht="15.75" customHeight="1">
      <c r="A79" s="172"/>
      <c r="G79" s="249" t="s">
        <v>7</v>
      </c>
      <c r="H79" s="250">
        <f t="shared" ref="H79:J79" si="40">SUM(H75:H78)</f>
        <v>148.743764</v>
      </c>
      <c r="I79" s="250">
        <f t="shared" si="40"/>
        <v>2.193846</v>
      </c>
      <c r="J79" s="250">
        <f t="shared" si="40"/>
        <v>150.93761</v>
      </c>
    </row>
    <row r="80">
      <c r="A80" s="255"/>
      <c r="B80" s="256"/>
      <c r="C80" s="257"/>
      <c r="D80" s="258"/>
      <c r="E80" s="258"/>
      <c r="F80" s="258"/>
      <c r="G80" s="259"/>
      <c r="H80" s="259"/>
      <c r="I80" s="259"/>
      <c r="J80" s="259"/>
      <c r="K80" s="166"/>
      <c r="L80" s="166"/>
      <c r="M80" s="166"/>
      <c r="N80" s="166"/>
      <c r="O80" s="166"/>
      <c r="P80" s="166"/>
      <c r="Q80" s="166"/>
      <c r="R80" s="166"/>
      <c r="S80" s="166"/>
      <c r="T80" s="166"/>
      <c r="U80" s="166"/>
      <c r="V80" s="166"/>
      <c r="W80" s="166"/>
      <c r="X80" s="166"/>
      <c r="Y80" s="166"/>
      <c r="Z80" s="166"/>
      <c r="AA80" s="166"/>
      <c r="AB80" s="166"/>
      <c r="AC80" s="166"/>
    </row>
    <row r="81">
      <c r="A81" s="236" t="s">
        <v>924</v>
      </c>
      <c r="B81" s="251" t="s">
        <v>419</v>
      </c>
      <c r="C81" s="252" t="s">
        <v>17</v>
      </c>
      <c r="D81" s="239"/>
      <c r="E81" s="239"/>
      <c r="F81" s="239"/>
      <c r="G81" s="239"/>
      <c r="H81" s="239"/>
      <c r="I81" s="239"/>
      <c r="J81" s="239"/>
    </row>
    <row r="82">
      <c r="A82" s="240" t="s">
        <v>15</v>
      </c>
      <c r="B82" s="241" t="s">
        <v>13</v>
      </c>
      <c r="C82" s="241" t="s">
        <v>17</v>
      </c>
      <c r="D82" s="241" t="s">
        <v>881</v>
      </c>
      <c r="E82" s="241" t="s">
        <v>882</v>
      </c>
      <c r="F82" s="241" t="s">
        <v>23</v>
      </c>
      <c r="G82" s="241" t="s">
        <v>883</v>
      </c>
      <c r="H82" s="240"/>
      <c r="I82" s="240"/>
      <c r="J82" s="240" t="s">
        <v>884</v>
      </c>
    </row>
    <row r="83">
      <c r="A83" s="260">
        <v>37400.0</v>
      </c>
      <c r="B83" s="261" t="s">
        <v>419</v>
      </c>
      <c r="C83" s="244" t="s">
        <v>17</v>
      </c>
      <c r="D83" s="227">
        <v>1.0</v>
      </c>
      <c r="E83" s="229">
        <v>33.73</v>
      </c>
      <c r="F83" s="229">
        <v>0.0</v>
      </c>
      <c r="G83" s="228">
        <f t="shared" ref="G83:G85" si="41">E83+F83</f>
        <v>33.73</v>
      </c>
      <c r="H83" s="245">
        <f t="shared" ref="H83:H85" si="42">E83*D83</f>
        <v>33.73</v>
      </c>
      <c r="I83" s="245">
        <f t="shared" ref="I83:I85" si="43">F83*D83</f>
        <v>0</v>
      </c>
      <c r="J83" s="245">
        <f t="shared" ref="J83:J85" si="44">G83*D83</f>
        <v>33.73</v>
      </c>
    </row>
    <row r="84">
      <c r="A84" s="253">
        <v>88267.0</v>
      </c>
      <c r="B84" s="254" t="s">
        <v>923</v>
      </c>
      <c r="C84" s="227" t="s">
        <v>888</v>
      </c>
      <c r="D84" s="227">
        <v>0.3162</v>
      </c>
      <c r="E84" s="229">
        <v>5.34</v>
      </c>
      <c r="F84" s="229">
        <v>18.68</v>
      </c>
      <c r="G84" s="228">
        <f t="shared" si="41"/>
        <v>24.02</v>
      </c>
      <c r="H84" s="245">
        <f t="shared" si="42"/>
        <v>1.688508</v>
      </c>
      <c r="I84" s="245">
        <f t="shared" si="43"/>
        <v>5.906616</v>
      </c>
      <c r="J84" s="245">
        <f t="shared" si="44"/>
        <v>7.595124</v>
      </c>
    </row>
    <row r="85">
      <c r="A85" s="260">
        <v>88316.0</v>
      </c>
      <c r="B85" s="261" t="s">
        <v>920</v>
      </c>
      <c r="C85" s="244" t="s">
        <v>888</v>
      </c>
      <c r="D85" s="227">
        <v>0.0996</v>
      </c>
      <c r="E85" s="229">
        <v>5.68</v>
      </c>
      <c r="F85" s="229">
        <v>13.22</v>
      </c>
      <c r="G85" s="228">
        <f t="shared" si="41"/>
        <v>18.9</v>
      </c>
      <c r="H85" s="245">
        <f t="shared" si="42"/>
        <v>0.565728</v>
      </c>
      <c r="I85" s="245">
        <f t="shared" si="43"/>
        <v>1.316712</v>
      </c>
      <c r="J85" s="245">
        <f t="shared" si="44"/>
        <v>1.88244</v>
      </c>
    </row>
    <row r="86" ht="15.75" customHeight="1">
      <c r="A86" s="172"/>
      <c r="G86" s="249" t="s">
        <v>7</v>
      </c>
      <c r="H86" s="250">
        <f t="shared" ref="H86:J86" si="45">SUM(H82:H85)</f>
        <v>35.984236</v>
      </c>
      <c r="I86" s="250">
        <f t="shared" si="45"/>
        <v>7.223328</v>
      </c>
      <c r="J86" s="250">
        <f t="shared" si="45"/>
        <v>43.207564</v>
      </c>
    </row>
    <row r="87" ht="15.75" customHeight="1">
      <c r="A87" s="172"/>
    </row>
    <row r="88">
      <c r="A88" s="236" t="s">
        <v>425</v>
      </c>
      <c r="B88" s="251" t="s">
        <v>426</v>
      </c>
      <c r="C88" s="252" t="s">
        <v>17</v>
      </c>
      <c r="D88" s="239"/>
      <c r="E88" s="239"/>
      <c r="F88" s="239"/>
      <c r="G88" s="239"/>
      <c r="H88" s="239"/>
      <c r="I88" s="239"/>
      <c r="J88" s="239"/>
    </row>
    <row r="89">
      <c r="A89" s="240" t="s">
        <v>15</v>
      </c>
      <c r="B89" s="241" t="s">
        <v>13</v>
      </c>
      <c r="C89" s="241" t="s">
        <v>17</v>
      </c>
      <c r="D89" s="241" t="s">
        <v>881</v>
      </c>
      <c r="E89" s="241" t="s">
        <v>882</v>
      </c>
      <c r="F89" s="241" t="s">
        <v>23</v>
      </c>
      <c r="G89" s="241" t="s">
        <v>883</v>
      </c>
      <c r="H89" s="240"/>
      <c r="I89" s="240"/>
      <c r="J89" s="240" t="s">
        <v>884</v>
      </c>
    </row>
    <row r="90">
      <c r="A90" s="260">
        <v>37401.0</v>
      </c>
      <c r="B90" s="261" t="s">
        <v>426</v>
      </c>
      <c r="C90" s="244" t="s">
        <v>17</v>
      </c>
      <c r="D90" s="227">
        <v>1.0</v>
      </c>
      <c r="E90" s="229">
        <v>40.96</v>
      </c>
      <c r="F90" s="229">
        <v>0.0</v>
      </c>
      <c r="G90" s="228">
        <f t="shared" ref="G90:G92" si="46">E90+F90</f>
        <v>40.96</v>
      </c>
      <c r="H90" s="245">
        <f t="shared" ref="H90:H92" si="47">E90*D90</f>
        <v>40.96</v>
      </c>
      <c r="I90" s="245">
        <f t="shared" ref="I90:I92" si="48">F90*D90</f>
        <v>0</v>
      </c>
      <c r="J90" s="245">
        <f t="shared" ref="J90:J92" si="49">G90*D90</f>
        <v>40.96</v>
      </c>
    </row>
    <row r="91">
      <c r="A91" s="253">
        <v>88267.0</v>
      </c>
      <c r="B91" s="254" t="s">
        <v>923</v>
      </c>
      <c r="C91" s="227" t="s">
        <v>888</v>
      </c>
      <c r="D91" s="227">
        <v>0.3162</v>
      </c>
      <c r="E91" s="229">
        <v>5.34</v>
      </c>
      <c r="F91" s="229">
        <v>18.68</v>
      </c>
      <c r="G91" s="228">
        <f t="shared" si="46"/>
        <v>24.02</v>
      </c>
      <c r="H91" s="245">
        <f t="shared" si="47"/>
        <v>1.688508</v>
      </c>
      <c r="I91" s="245">
        <f t="shared" si="48"/>
        <v>5.906616</v>
      </c>
      <c r="J91" s="245">
        <f t="shared" si="49"/>
        <v>7.595124</v>
      </c>
    </row>
    <row r="92">
      <c r="A92" s="260">
        <v>88316.0</v>
      </c>
      <c r="B92" s="261" t="s">
        <v>920</v>
      </c>
      <c r="C92" s="244" t="s">
        <v>888</v>
      </c>
      <c r="D92" s="227">
        <v>0.0996</v>
      </c>
      <c r="E92" s="229">
        <v>5.68</v>
      </c>
      <c r="F92" s="229">
        <v>13.22</v>
      </c>
      <c r="G92" s="228">
        <f t="shared" si="46"/>
        <v>18.9</v>
      </c>
      <c r="H92" s="245">
        <f t="shared" si="47"/>
        <v>0.565728</v>
      </c>
      <c r="I92" s="245">
        <f t="shared" si="48"/>
        <v>1.316712</v>
      </c>
      <c r="J92" s="245">
        <f t="shared" si="49"/>
        <v>1.88244</v>
      </c>
    </row>
    <row r="93" ht="15.75" customHeight="1">
      <c r="A93" s="172"/>
      <c r="G93" s="249" t="s">
        <v>7</v>
      </c>
      <c r="H93" s="250">
        <f t="shared" ref="H93:J93" si="50">SUM(H89:H92)</f>
        <v>43.214236</v>
      </c>
      <c r="I93" s="250">
        <f t="shared" si="50"/>
        <v>7.223328</v>
      </c>
      <c r="J93" s="250">
        <f t="shared" si="50"/>
        <v>50.437564</v>
      </c>
    </row>
    <row r="94" ht="15.75" customHeight="1">
      <c r="A94" s="172"/>
    </row>
    <row r="95">
      <c r="A95" s="236" t="s">
        <v>925</v>
      </c>
      <c r="B95" s="251" t="s">
        <v>430</v>
      </c>
      <c r="C95" s="252" t="s">
        <v>911</v>
      </c>
      <c r="D95" s="239"/>
      <c r="E95" s="239"/>
      <c r="F95" s="239"/>
      <c r="G95" s="239"/>
      <c r="H95" s="239"/>
      <c r="I95" s="239"/>
      <c r="J95" s="239"/>
    </row>
    <row r="96">
      <c r="A96" s="240" t="s">
        <v>15</v>
      </c>
      <c r="B96" s="241" t="s">
        <v>13</v>
      </c>
      <c r="C96" s="241" t="s">
        <v>17</v>
      </c>
      <c r="D96" s="241" t="s">
        <v>881</v>
      </c>
      <c r="E96" s="241" t="s">
        <v>882</v>
      </c>
      <c r="F96" s="241" t="s">
        <v>23</v>
      </c>
      <c r="G96" s="241" t="s">
        <v>883</v>
      </c>
      <c r="H96" s="240"/>
      <c r="I96" s="240"/>
      <c r="J96" s="240" t="s">
        <v>884</v>
      </c>
    </row>
    <row r="97">
      <c r="A97" s="260">
        <v>442.0</v>
      </c>
      <c r="B97" s="261" t="s">
        <v>926</v>
      </c>
      <c r="C97" s="262" t="s">
        <v>17</v>
      </c>
      <c r="D97" s="227">
        <v>4.0</v>
      </c>
      <c r="E97" s="229">
        <v>4.52</v>
      </c>
      <c r="F97" s="229">
        <v>0.0</v>
      </c>
      <c r="G97" s="228">
        <f t="shared" ref="G97:G100" si="51">E97+F97</f>
        <v>4.52</v>
      </c>
      <c r="H97" s="245">
        <f t="shared" ref="H97:H100" si="52">E97*D97</f>
        <v>18.08</v>
      </c>
      <c r="I97" s="245">
        <f t="shared" ref="I97:I100" si="53">F97*D97</f>
        <v>0</v>
      </c>
      <c r="J97" s="245">
        <f t="shared" ref="J97:J100" si="54">G97*D97</f>
        <v>18.08</v>
      </c>
    </row>
    <row r="98">
      <c r="A98" s="260">
        <v>11186.0</v>
      </c>
      <c r="B98" s="261" t="s">
        <v>927</v>
      </c>
      <c r="C98" s="262" t="s">
        <v>911</v>
      </c>
      <c r="D98" s="227">
        <v>1.0</v>
      </c>
      <c r="E98" s="229">
        <v>477.77</v>
      </c>
      <c r="F98" s="229">
        <v>0.0</v>
      </c>
      <c r="G98" s="228">
        <f t="shared" si="51"/>
        <v>477.77</v>
      </c>
      <c r="H98" s="245">
        <f t="shared" si="52"/>
        <v>477.77</v>
      </c>
      <c r="I98" s="245">
        <f t="shared" si="53"/>
        <v>0</v>
      </c>
      <c r="J98" s="245">
        <f t="shared" si="54"/>
        <v>477.77</v>
      </c>
    </row>
    <row r="99">
      <c r="A99" s="253">
        <v>88316.0</v>
      </c>
      <c r="B99" s="254" t="s">
        <v>920</v>
      </c>
      <c r="C99" s="227" t="s">
        <v>888</v>
      </c>
      <c r="D99" s="227">
        <v>0.4</v>
      </c>
      <c r="E99" s="229">
        <v>5.68</v>
      </c>
      <c r="F99" s="229">
        <v>13.22</v>
      </c>
      <c r="G99" s="228">
        <f t="shared" si="51"/>
        <v>18.9</v>
      </c>
      <c r="H99" s="245">
        <f t="shared" si="52"/>
        <v>2.272</v>
      </c>
      <c r="I99" s="245">
        <f t="shared" si="53"/>
        <v>5.288</v>
      </c>
      <c r="J99" s="245">
        <f t="shared" si="54"/>
        <v>7.56</v>
      </c>
    </row>
    <row r="100">
      <c r="A100" s="260">
        <v>88325.0</v>
      </c>
      <c r="B100" s="261" t="s">
        <v>928</v>
      </c>
      <c r="C100" s="262" t="s">
        <v>888</v>
      </c>
      <c r="D100" s="227">
        <v>2.0</v>
      </c>
      <c r="E100" s="229">
        <v>5.79</v>
      </c>
      <c r="F100" s="229">
        <v>22.25</v>
      </c>
      <c r="G100" s="228">
        <f t="shared" si="51"/>
        <v>28.04</v>
      </c>
      <c r="H100" s="245">
        <f t="shared" si="52"/>
        <v>11.58</v>
      </c>
      <c r="I100" s="245">
        <f t="shared" si="53"/>
        <v>44.5</v>
      </c>
      <c r="J100" s="245">
        <f t="shared" si="54"/>
        <v>56.08</v>
      </c>
    </row>
    <row r="101" ht="15.75" customHeight="1">
      <c r="A101" s="172"/>
      <c r="G101" s="249" t="s">
        <v>7</v>
      </c>
      <c r="H101" s="250">
        <f t="shared" ref="H101:J101" si="55">SUM(H96:H100)</f>
        <v>509.702</v>
      </c>
      <c r="I101" s="250">
        <f t="shared" si="55"/>
        <v>49.788</v>
      </c>
      <c r="J101" s="250">
        <f t="shared" si="55"/>
        <v>559.49</v>
      </c>
    </row>
    <row r="102" ht="15.75" customHeight="1">
      <c r="A102" s="172"/>
    </row>
    <row r="103" ht="20.25" customHeight="1">
      <c r="A103" s="236" t="s">
        <v>37</v>
      </c>
      <c r="B103" s="251" t="s">
        <v>38</v>
      </c>
      <c r="C103" s="252" t="s">
        <v>17</v>
      </c>
      <c r="D103" s="239"/>
      <c r="E103" s="239"/>
      <c r="F103" s="239"/>
      <c r="G103" s="239"/>
      <c r="H103" s="239"/>
      <c r="I103" s="239"/>
      <c r="J103" s="239"/>
    </row>
    <row r="104" ht="15.75" customHeight="1">
      <c r="A104" s="240" t="s">
        <v>15</v>
      </c>
      <c r="B104" s="241" t="s">
        <v>13</v>
      </c>
      <c r="C104" s="241" t="s">
        <v>17</v>
      </c>
      <c r="D104" s="241" t="s">
        <v>881</v>
      </c>
      <c r="E104" s="241" t="s">
        <v>882</v>
      </c>
      <c r="F104" s="241" t="s">
        <v>23</v>
      </c>
      <c r="G104" s="241" t="s">
        <v>883</v>
      </c>
      <c r="H104" s="240"/>
      <c r="I104" s="240"/>
      <c r="J104" s="240" t="s">
        <v>884</v>
      </c>
    </row>
    <row r="105">
      <c r="A105" s="253">
        <v>94964.0</v>
      </c>
      <c r="B105" s="254" t="s">
        <v>929</v>
      </c>
      <c r="C105" s="227" t="s">
        <v>101</v>
      </c>
      <c r="D105" s="263">
        <v>3.0</v>
      </c>
      <c r="E105" s="229">
        <v>274.12</v>
      </c>
      <c r="F105" s="229">
        <v>50.08</v>
      </c>
      <c r="G105" s="228">
        <f t="shared" ref="G105:G107" si="56">E105+F105</f>
        <v>324.2</v>
      </c>
      <c r="H105" s="245">
        <f t="shared" ref="H105:H107" si="57">E105*D105</f>
        <v>822.36</v>
      </c>
      <c r="I105" s="245">
        <f t="shared" ref="I105:I107" si="58">F105*D105</f>
        <v>150.24</v>
      </c>
      <c r="J105" s="245">
        <f t="shared" ref="J105:J107" si="59">G105*D105</f>
        <v>972.6</v>
      </c>
    </row>
    <row r="106">
      <c r="A106" s="253">
        <v>96536.0</v>
      </c>
      <c r="B106" s="254" t="s">
        <v>930</v>
      </c>
      <c r="C106" s="262" t="s">
        <v>911</v>
      </c>
      <c r="D106" s="263">
        <f>(17.35*0.23)+12.96</f>
        <v>16.9505</v>
      </c>
      <c r="E106" s="229">
        <v>40.79</v>
      </c>
      <c r="F106" s="229">
        <v>25.83</v>
      </c>
      <c r="G106" s="228">
        <f t="shared" si="56"/>
        <v>66.62</v>
      </c>
      <c r="H106" s="245">
        <f t="shared" si="57"/>
        <v>691.410895</v>
      </c>
      <c r="I106" s="245">
        <f t="shared" si="58"/>
        <v>437.831415</v>
      </c>
      <c r="J106" s="245">
        <f t="shared" si="59"/>
        <v>1129.24231</v>
      </c>
    </row>
    <row r="107">
      <c r="A107" s="253">
        <v>92917.0</v>
      </c>
      <c r="B107" s="254" t="s">
        <v>931</v>
      </c>
      <c r="C107" s="227" t="s">
        <v>932</v>
      </c>
      <c r="D107" s="263">
        <f>70*D105</f>
        <v>210</v>
      </c>
      <c r="E107" s="229">
        <v>13.28</v>
      </c>
      <c r="F107" s="229">
        <v>2.24</v>
      </c>
      <c r="G107" s="228">
        <f t="shared" si="56"/>
        <v>15.52</v>
      </c>
      <c r="H107" s="245">
        <f t="shared" si="57"/>
        <v>2788.8</v>
      </c>
      <c r="I107" s="245">
        <f t="shared" si="58"/>
        <v>470.4</v>
      </c>
      <c r="J107" s="245">
        <f t="shared" si="59"/>
        <v>3259.2</v>
      </c>
    </row>
    <row r="108" ht="15.75" customHeight="1">
      <c r="A108" s="264"/>
      <c r="B108" s="264"/>
      <c r="G108" s="249" t="s">
        <v>7</v>
      </c>
      <c r="H108" s="250">
        <f t="shared" ref="H108:J108" si="60">SUM(H105:H107)</f>
        <v>4302.570895</v>
      </c>
      <c r="I108" s="250">
        <f t="shared" si="60"/>
        <v>1058.471415</v>
      </c>
      <c r="J108" s="250">
        <f t="shared" si="60"/>
        <v>5361.04231</v>
      </c>
    </row>
    <row r="109" ht="15.75" customHeight="1">
      <c r="A109" s="172"/>
    </row>
    <row r="110" ht="15.75" customHeight="1">
      <c r="A110" s="172"/>
    </row>
    <row r="111">
      <c r="A111" s="236" t="s">
        <v>845</v>
      </c>
      <c r="B111" s="251" t="s">
        <v>846</v>
      </c>
      <c r="C111" s="252" t="s">
        <v>17</v>
      </c>
      <c r="D111" s="239"/>
      <c r="E111" s="239"/>
      <c r="F111" s="239"/>
      <c r="G111" s="239"/>
      <c r="H111" s="239"/>
      <c r="I111" s="239"/>
      <c r="J111" s="239"/>
    </row>
    <row r="112" ht="15.75" customHeight="1">
      <c r="A112" s="240" t="s">
        <v>15</v>
      </c>
      <c r="B112" s="241" t="s">
        <v>13</v>
      </c>
      <c r="C112" s="241" t="s">
        <v>17</v>
      </c>
      <c r="D112" s="241" t="s">
        <v>881</v>
      </c>
      <c r="E112" s="241" t="s">
        <v>882</v>
      </c>
      <c r="F112" s="241" t="s">
        <v>23</v>
      </c>
      <c r="G112" s="241" t="s">
        <v>883</v>
      </c>
      <c r="H112" s="240"/>
      <c r="I112" s="240"/>
      <c r="J112" s="240" t="s">
        <v>884</v>
      </c>
    </row>
    <row r="113" ht="15.75" customHeight="1">
      <c r="A113" s="253">
        <v>1319.0</v>
      </c>
      <c r="B113" s="254" t="s">
        <v>933</v>
      </c>
      <c r="C113" s="227" t="s">
        <v>932</v>
      </c>
      <c r="D113" s="263">
        <f>(0.25*0.25)*38</f>
        <v>2.375</v>
      </c>
      <c r="E113" s="229">
        <v>14.28</v>
      </c>
      <c r="F113" s="229">
        <v>0.0</v>
      </c>
      <c r="G113" s="228">
        <f t="shared" ref="G113:G116" si="61">E113+F113</f>
        <v>14.28</v>
      </c>
      <c r="H113" s="245">
        <f t="shared" ref="H113:H116" si="62">E113*D113</f>
        <v>33.915</v>
      </c>
      <c r="I113" s="245">
        <f t="shared" ref="I113:I116" si="63">F113*D113</f>
        <v>0</v>
      </c>
      <c r="J113" s="245">
        <f t="shared" ref="J113:J116" si="64">G113*D113</f>
        <v>33.915</v>
      </c>
    </row>
    <row r="114" ht="15.75" customHeight="1">
      <c r="A114" s="253">
        <v>11977.0</v>
      </c>
      <c r="B114" s="254" t="s">
        <v>934</v>
      </c>
      <c r="C114" s="227" t="s">
        <v>39</v>
      </c>
      <c r="D114" s="263">
        <v>4.0</v>
      </c>
      <c r="E114" s="229">
        <v>10.4</v>
      </c>
      <c r="F114" s="229">
        <v>0.0</v>
      </c>
      <c r="G114" s="228">
        <f t="shared" si="61"/>
        <v>10.4</v>
      </c>
      <c r="H114" s="245">
        <f t="shared" si="62"/>
        <v>41.6</v>
      </c>
      <c r="I114" s="245">
        <f t="shared" si="63"/>
        <v>0</v>
      </c>
      <c r="J114" s="245">
        <f t="shared" si="64"/>
        <v>41.6</v>
      </c>
    </row>
    <row r="115" ht="15.75" customHeight="1">
      <c r="A115" s="253">
        <v>88278.0</v>
      </c>
      <c r="B115" s="254" t="s">
        <v>919</v>
      </c>
      <c r="C115" s="227" t="s">
        <v>888</v>
      </c>
      <c r="D115" s="263">
        <v>2.0</v>
      </c>
      <c r="E115" s="229">
        <v>4.9</v>
      </c>
      <c r="F115" s="229">
        <v>17.51</v>
      </c>
      <c r="G115" s="228">
        <f t="shared" si="61"/>
        <v>22.41</v>
      </c>
      <c r="H115" s="245">
        <f t="shared" si="62"/>
        <v>9.8</v>
      </c>
      <c r="I115" s="245">
        <f t="shared" si="63"/>
        <v>35.02</v>
      </c>
      <c r="J115" s="245">
        <f t="shared" si="64"/>
        <v>44.82</v>
      </c>
    </row>
    <row r="116" ht="15.75" customHeight="1">
      <c r="A116" s="253">
        <v>88316.0</v>
      </c>
      <c r="B116" s="254" t="s">
        <v>920</v>
      </c>
      <c r="C116" s="227" t="s">
        <v>888</v>
      </c>
      <c r="D116" s="263">
        <v>2.0</v>
      </c>
      <c r="E116" s="229">
        <v>5.68</v>
      </c>
      <c r="F116" s="229">
        <v>13.22</v>
      </c>
      <c r="G116" s="228">
        <f t="shared" si="61"/>
        <v>18.9</v>
      </c>
      <c r="H116" s="245">
        <f t="shared" si="62"/>
        <v>11.36</v>
      </c>
      <c r="I116" s="245">
        <f t="shared" si="63"/>
        <v>26.44</v>
      </c>
      <c r="J116" s="245">
        <f t="shared" si="64"/>
        <v>37.8</v>
      </c>
    </row>
    <row r="117" ht="15.75" customHeight="1">
      <c r="A117" s="264"/>
      <c r="B117" s="264"/>
      <c r="G117" s="249" t="s">
        <v>7</v>
      </c>
      <c r="H117" s="250">
        <f t="shared" ref="H117:J117" si="65">SUM(H113:H116)</f>
        <v>96.675</v>
      </c>
      <c r="I117" s="250">
        <f t="shared" si="65"/>
        <v>61.46</v>
      </c>
      <c r="J117" s="250">
        <f t="shared" si="65"/>
        <v>158.135</v>
      </c>
    </row>
    <row r="118" ht="15.75" customHeight="1">
      <c r="A118" s="172"/>
    </row>
    <row r="119" ht="15.75" customHeight="1">
      <c r="A119" s="172"/>
    </row>
    <row r="120">
      <c r="A120" s="236" t="s">
        <v>852</v>
      </c>
      <c r="B120" s="251" t="s">
        <v>853</v>
      </c>
      <c r="C120" s="252" t="s">
        <v>839</v>
      </c>
      <c r="D120" s="239"/>
      <c r="E120" s="239"/>
      <c r="F120" s="239"/>
      <c r="G120" s="239"/>
      <c r="H120" s="239"/>
      <c r="I120" s="239"/>
      <c r="J120" s="239"/>
    </row>
    <row r="121" ht="15.75" customHeight="1">
      <c r="A121" s="240" t="s">
        <v>15</v>
      </c>
      <c r="B121" s="241" t="s">
        <v>13</v>
      </c>
      <c r="C121" s="241" t="s">
        <v>17</v>
      </c>
      <c r="D121" s="241" t="s">
        <v>881</v>
      </c>
      <c r="E121" s="241" t="s">
        <v>882</v>
      </c>
      <c r="F121" s="241" t="s">
        <v>23</v>
      </c>
      <c r="G121" s="241" t="s">
        <v>883</v>
      </c>
      <c r="H121" s="240"/>
      <c r="I121" s="240"/>
      <c r="J121" s="240" t="s">
        <v>884</v>
      </c>
    </row>
    <row r="122" ht="15.75" customHeight="1">
      <c r="A122" s="253">
        <v>40535.0</v>
      </c>
      <c r="B122" s="254" t="s">
        <v>935</v>
      </c>
      <c r="C122" s="227" t="s">
        <v>932</v>
      </c>
      <c r="D122" s="263">
        <v>1.0</v>
      </c>
      <c r="E122" s="229">
        <v>17.74</v>
      </c>
      <c r="F122" s="229">
        <v>0.0</v>
      </c>
      <c r="G122" s="228">
        <f t="shared" ref="G122:G124" si="66">E122+F122</f>
        <v>17.74</v>
      </c>
      <c r="H122" s="245">
        <f t="shared" ref="H122:H124" si="67">E122*D122</f>
        <v>17.74</v>
      </c>
      <c r="I122" s="245">
        <f t="shared" ref="I122:I124" si="68">F122*D122</f>
        <v>0</v>
      </c>
      <c r="J122" s="245">
        <f t="shared" ref="J122:J124" si="69">G122*D122</f>
        <v>17.74</v>
      </c>
    </row>
    <row r="123" ht="15.75" customHeight="1">
      <c r="A123" s="253">
        <v>88278.0</v>
      </c>
      <c r="B123" s="254" t="s">
        <v>919</v>
      </c>
      <c r="C123" s="227" t="s">
        <v>888</v>
      </c>
      <c r="D123" s="263">
        <v>0.1</v>
      </c>
      <c r="E123" s="229">
        <v>4.9</v>
      </c>
      <c r="F123" s="229">
        <v>17.51</v>
      </c>
      <c r="G123" s="228">
        <f t="shared" si="66"/>
        <v>22.41</v>
      </c>
      <c r="H123" s="245">
        <f t="shared" si="67"/>
        <v>0.49</v>
      </c>
      <c r="I123" s="245">
        <f t="shared" si="68"/>
        <v>1.751</v>
      </c>
      <c r="J123" s="245">
        <f t="shared" si="69"/>
        <v>2.241</v>
      </c>
    </row>
    <row r="124" ht="15.75" customHeight="1">
      <c r="A124" s="253">
        <v>88316.0</v>
      </c>
      <c r="B124" s="254" t="s">
        <v>920</v>
      </c>
      <c r="C124" s="227" t="s">
        <v>888</v>
      </c>
      <c r="D124" s="263">
        <v>0.1</v>
      </c>
      <c r="E124" s="229">
        <v>5.68</v>
      </c>
      <c r="F124" s="229">
        <v>13.22</v>
      </c>
      <c r="G124" s="228">
        <f t="shared" si="66"/>
        <v>18.9</v>
      </c>
      <c r="H124" s="245">
        <f t="shared" si="67"/>
        <v>0.568</v>
      </c>
      <c r="I124" s="245">
        <f t="shared" si="68"/>
        <v>1.322</v>
      </c>
      <c r="J124" s="245">
        <f t="shared" si="69"/>
        <v>1.89</v>
      </c>
    </row>
    <row r="125" ht="15.75" customHeight="1">
      <c r="A125" s="172"/>
      <c r="E125" s="229"/>
      <c r="F125" s="229"/>
      <c r="G125" s="249" t="s">
        <v>7</v>
      </c>
      <c r="H125" s="250">
        <f t="shared" ref="H125:J125" si="70">SUM(H122:H124)</f>
        <v>18.798</v>
      </c>
      <c r="I125" s="250">
        <f t="shared" si="70"/>
        <v>3.073</v>
      </c>
      <c r="J125" s="250">
        <f t="shared" si="70"/>
        <v>21.871</v>
      </c>
    </row>
    <row r="126" ht="15.75" customHeight="1">
      <c r="A126" s="172"/>
      <c r="E126" s="265"/>
      <c r="F126" s="265"/>
    </row>
    <row r="127" ht="15.75" customHeight="1">
      <c r="A127" s="266" t="s">
        <v>10</v>
      </c>
    </row>
    <row r="128" ht="15.75" customHeight="1">
      <c r="A128" s="267"/>
      <c r="B128" s="268"/>
      <c r="C128" s="268"/>
      <c r="D128" s="268"/>
      <c r="E128" s="268"/>
      <c r="F128" s="268"/>
      <c r="G128" s="268"/>
      <c r="H128" s="268"/>
      <c r="I128" s="268"/>
      <c r="J128" s="268"/>
    </row>
    <row r="129" ht="15.75" customHeight="1">
      <c r="A129" s="172"/>
    </row>
    <row r="130" ht="15.75" customHeight="1">
      <c r="A130" s="172"/>
    </row>
    <row r="131" ht="15.75" customHeight="1">
      <c r="A131" s="172"/>
    </row>
    <row r="132" ht="15.75" customHeight="1">
      <c r="A132" s="172"/>
    </row>
    <row r="133" ht="15.75" customHeight="1">
      <c r="A133" s="172"/>
    </row>
    <row r="134" ht="15.75" customHeight="1">
      <c r="A134" s="172"/>
    </row>
    <row r="135" ht="15.75" customHeight="1">
      <c r="A135" s="172"/>
    </row>
    <row r="136" ht="15.75" customHeight="1">
      <c r="A136" s="172"/>
    </row>
    <row r="137" ht="15.75" customHeight="1">
      <c r="A137" s="172"/>
    </row>
    <row r="138" ht="15.75" customHeight="1">
      <c r="A138" s="172"/>
    </row>
    <row r="139" ht="15.75" customHeight="1">
      <c r="A139" s="172"/>
    </row>
    <row r="140" ht="15.75" customHeight="1">
      <c r="A140" s="172"/>
    </row>
    <row r="141" ht="15.75" customHeight="1">
      <c r="A141" s="172"/>
    </row>
    <row r="142" ht="15.75" customHeight="1">
      <c r="A142" s="172"/>
    </row>
    <row r="143" ht="15.75" customHeight="1">
      <c r="A143" s="172"/>
    </row>
    <row r="144" ht="15.75" customHeight="1">
      <c r="A144" s="172"/>
    </row>
    <row r="145" ht="15.75" customHeight="1">
      <c r="A145" s="172"/>
    </row>
    <row r="146" ht="15.75" customHeight="1">
      <c r="A146" s="172"/>
    </row>
    <row r="147" ht="15.75" customHeight="1">
      <c r="A147" s="172"/>
    </row>
    <row r="148" ht="15.75" customHeight="1">
      <c r="A148" s="172"/>
    </row>
    <row r="149" ht="15.75" customHeight="1">
      <c r="A149" s="172"/>
    </row>
    <row r="150" ht="15.75" customHeight="1">
      <c r="A150" s="172"/>
    </row>
    <row r="151" ht="15.75" customHeight="1">
      <c r="A151" s="172"/>
    </row>
    <row r="152" ht="15.75" customHeight="1">
      <c r="A152" s="172"/>
    </row>
    <row r="153" ht="15.75" customHeight="1">
      <c r="A153" s="172"/>
    </row>
    <row r="154" ht="15.75" customHeight="1">
      <c r="A154" s="172"/>
    </row>
    <row r="155" ht="15.75" customHeight="1">
      <c r="A155" s="172"/>
    </row>
    <row r="156" ht="15.75" customHeight="1">
      <c r="A156" s="172"/>
    </row>
    <row r="157" ht="15.75" customHeight="1">
      <c r="A157" s="172"/>
    </row>
    <row r="158" ht="15.75" customHeight="1">
      <c r="A158" s="172"/>
    </row>
    <row r="159" ht="15.75" customHeight="1">
      <c r="A159" s="172"/>
    </row>
    <row r="160" ht="15.75" customHeight="1">
      <c r="A160" s="172"/>
    </row>
    <row r="161" ht="15.75" customHeight="1">
      <c r="A161" s="172"/>
    </row>
    <row r="162" ht="15.75" customHeight="1">
      <c r="A162" s="172"/>
    </row>
    <row r="163" ht="15.75" customHeight="1">
      <c r="A163" s="172"/>
    </row>
    <row r="164" ht="15.75" customHeight="1">
      <c r="A164" s="172"/>
    </row>
    <row r="165" ht="15.75" customHeight="1">
      <c r="A165" s="172"/>
    </row>
    <row r="166" ht="15.75" customHeight="1">
      <c r="A166" s="172"/>
    </row>
    <row r="167" ht="15.75" customHeight="1">
      <c r="A167" s="172"/>
    </row>
    <row r="168" ht="15.75" customHeight="1">
      <c r="A168" s="172"/>
    </row>
    <row r="169" ht="15.75" customHeight="1">
      <c r="A169" s="172"/>
    </row>
    <row r="170" ht="15.75" customHeight="1">
      <c r="A170" s="172"/>
    </row>
    <row r="171" ht="15.75" customHeight="1">
      <c r="A171" s="172"/>
    </row>
    <row r="172" ht="15.75" customHeight="1">
      <c r="A172" s="172"/>
    </row>
    <row r="173" ht="15.75" customHeight="1">
      <c r="A173" s="172"/>
    </row>
    <row r="174" ht="15.75" customHeight="1">
      <c r="A174" s="172"/>
    </row>
    <row r="175" ht="15.75" customHeight="1">
      <c r="A175" s="172"/>
    </row>
    <row r="176" ht="15.75" customHeight="1">
      <c r="A176" s="172"/>
    </row>
    <row r="177" ht="15.75" customHeight="1">
      <c r="A177" s="172"/>
    </row>
    <row r="178" ht="15.75" customHeight="1">
      <c r="A178" s="172"/>
    </row>
    <row r="179" ht="15.75" customHeight="1">
      <c r="A179" s="172"/>
    </row>
    <row r="180" ht="15.75" customHeight="1">
      <c r="A180" s="172"/>
    </row>
    <row r="181" ht="15.75" customHeight="1">
      <c r="A181" s="172"/>
    </row>
    <row r="182" ht="15.75" customHeight="1">
      <c r="A182" s="172"/>
    </row>
    <row r="183" ht="15.75" customHeight="1">
      <c r="A183" s="172"/>
    </row>
    <row r="184" ht="15.75" customHeight="1">
      <c r="A184" s="172"/>
    </row>
    <row r="185" ht="15.75" customHeight="1">
      <c r="A185" s="172"/>
    </row>
    <row r="186" ht="15.75" customHeight="1">
      <c r="A186" s="172"/>
    </row>
    <row r="187" ht="15.75" customHeight="1">
      <c r="A187" s="172"/>
    </row>
    <row r="188" ht="15.75" customHeight="1">
      <c r="A188" s="172"/>
    </row>
    <row r="189" ht="15.75" customHeight="1">
      <c r="A189" s="172"/>
    </row>
    <row r="190" ht="15.75" customHeight="1">
      <c r="A190" s="172"/>
    </row>
    <row r="191" ht="15.75" customHeight="1">
      <c r="A191" s="172"/>
    </row>
    <row r="192" ht="15.75" customHeight="1">
      <c r="A192" s="172"/>
    </row>
    <row r="193" ht="15.75" customHeight="1">
      <c r="A193" s="172"/>
    </row>
    <row r="194" ht="15.75" customHeight="1">
      <c r="A194" s="172"/>
    </row>
    <row r="195" ht="15.75" customHeight="1">
      <c r="A195" s="172"/>
    </row>
    <row r="196" ht="15.75" customHeight="1">
      <c r="A196" s="172"/>
    </row>
    <row r="197" ht="15.75" customHeight="1">
      <c r="A197" s="172"/>
    </row>
    <row r="198" ht="15.75" customHeight="1">
      <c r="A198" s="172"/>
    </row>
    <row r="199" ht="15.75" customHeight="1">
      <c r="A199" s="172"/>
    </row>
    <row r="200" ht="15.75" customHeight="1">
      <c r="A200" s="172"/>
    </row>
    <row r="201" ht="15.75" customHeight="1">
      <c r="A201" s="172"/>
    </row>
    <row r="202" ht="15.75" customHeight="1">
      <c r="A202" s="172"/>
    </row>
    <row r="203" ht="15.75" customHeight="1">
      <c r="A203" s="172"/>
    </row>
    <row r="204" ht="15.75" customHeight="1">
      <c r="A204" s="172"/>
    </row>
    <row r="205" ht="15.75" customHeight="1">
      <c r="A205" s="172"/>
    </row>
    <row r="206" ht="15.75" customHeight="1">
      <c r="A206" s="172"/>
    </row>
    <row r="207" ht="15.75" customHeight="1">
      <c r="A207" s="172"/>
    </row>
    <row r="208" ht="15.75" customHeight="1">
      <c r="A208" s="172"/>
    </row>
    <row r="209" ht="15.75" customHeight="1">
      <c r="A209" s="172"/>
    </row>
    <row r="210" ht="15.75" customHeight="1">
      <c r="A210" s="172"/>
    </row>
    <row r="211" ht="15.75" customHeight="1">
      <c r="A211" s="172"/>
    </row>
    <row r="212" ht="15.75" customHeight="1">
      <c r="A212" s="172"/>
    </row>
    <row r="213" ht="15.75" customHeight="1">
      <c r="A213" s="172"/>
    </row>
    <row r="214" ht="15.75" customHeight="1">
      <c r="A214" s="172"/>
    </row>
    <row r="215" ht="15.75" customHeight="1">
      <c r="A215" s="172"/>
    </row>
    <row r="216" ht="15.75" customHeight="1">
      <c r="A216" s="172"/>
    </row>
    <row r="217" ht="15.75" customHeight="1">
      <c r="A217" s="172"/>
    </row>
    <row r="218" ht="15.75" customHeight="1">
      <c r="A218" s="172"/>
    </row>
    <row r="219" ht="15.75" customHeight="1">
      <c r="A219" s="172"/>
    </row>
    <row r="220" ht="15.75" customHeight="1">
      <c r="A220" s="172"/>
    </row>
    <row r="221" ht="15.75" customHeight="1">
      <c r="A221" s="172"/>
    </row>
    <row r="222" ht="15.75" customHeight="1">
      <c r="A222" s="172"/>
    </row>
    <row r="223" ht="15.75" customHeight="1">
      <c r="A223" s="172"/>
    </row>
    <row r="224" ht="15.75" customHeight="1">
      <c r="A224" s="172"/>
    </row>
    <row r="225" ht="15.75" customHeight="1">
      <c r="A225" s="172"/>
    </row>
    <row r="226" ht="15.75" customHeight="1">
      <c r="A226" s="172"/>
    </row>
    <row r="227" ht="15.75" customHeight="1">
      <c r="A227" s="172"/>
    </row>
    <row r="228" ht="15.75" customHeight="1">
      <c r="A228" s="172"/>
    </row>
    <row r="229" ht="15.75" customHeight="1">
      <c r="A229" s="172"/>
    </row>
    <row r="230" ht="15.75" customHeight="1">
      <c r="A230" s="172"/>
    </row>
    <row r="231" ht="15.75" customHeight="1">
      <c r="A231" s="172"/>
    </row>
    <row r="232" ht="15.75" customHeight="1">
      <c r="A232" s="172"/>
    </row>
    <row r="233" ht="15.75" customHeight="1">
      <c r="A233" s="172"/>
    </row>
    <row r="234" ht="15.75" customHeight="1">
      <c r="A234" s="172"/>
    </row>
    <row r="235" ht="15.75" customHeight="1">
      <c r="A235" s="172"/>
    </row>
    <row r="236" ht="15.75" customHeight="1">
      <c r="A236" s="172"/>
    </row>
    <row r="237" ht="15.75" customHeight="1">
      <c r="A237" s="172"/>
    </row>
    <row r="238" ht="15.75" customHeight="1">
      <c r="A238" s="172"/>
    </row>
    <row r="239" ht="15.75" customHeight="1">
      <c r="A239" s="172"/>
    </row>
    <row r="240" ht="15.75" customHeight="1">
      <c r="A240" s="172"/>
    </row>
    <row r="241" ht="15.75" customHeight="1">
      <c r="A241" s="172"/>
    </row>
    <row r="242" ht="15.75" customHeight="1">
      <c r="A242" s="172"/>
    </row>
    <row r="243" ht="15.75" customHeight="1">
      <c r="A243" s="172"/>
    </row>
    <row r="244" ht="15.75" customHeight="1">
      <c r="A244" s="172"/>
    </row>
    <row r="245" ht="15.75" customHeight="1">
      <c r="A245" s="172"/>
    </row>
    <row r="246" ht="15.75" customHeight="1">
      <c r="A246" s="172"/>
    </row>
    <row r="247" ht="15.75" customHeight="1">
      <c r="A247" s="172"/>
    </row>
    <row r="248" ht="15.75" customHeight="1">
      <c r="A248" s="172"/>
    </row>
    <row r="249" ht="15.75" customHeight="1">
      <c r="A249" s="172"/>
    </row>
    <row r="250" ht="15.75" customHeight="1">
      <c r="A250" s="172"/>
    </row>
    <row r="251" ht="15.75" customHeight="1">
      <c r="A251" s="172"/>
    </row>
    <row r="252" ht="15.75" customHeight="1">
      <c r="A252" s="172"/>
    </row>
    <row r="253" ht="15.75" customHeight="1">
      <c r="A253" s="172"/>
    </row>
    <row r="254" ht="15.75" customHeight="1">
      <c r="A254" s="172"/>
    </row>
    <row r="255" ht="15.75" customHeight="1">
      <c r="A255" s="172"/>
    </row>
    <row r="256" ht="15.75" customHeight="1">
      <c r="A256" s="172"/>
    </row>
    <row r="257" ht="15.75" customHeight="1">
      <c r="A257" s="172"/>
    </row>
    <row r="258" ht="15.75" customHeight="1">
      <c r="A258" s="172"/>
    </row>
    <row r="259" ht="15.75" customHeight="1">
      <c r="A259" s="172"/>
    </row>
    <row r="260" ht="15.75" customHeight="1">
      <c r="A260" s="172"/>
    </row>
    <row r="261" ht="15.75" customHeight="1">
      <c r="A261" s="172"/>
    </row>
    <row r="262" ht="15.75" customHeight="1">
      <c r="A262" s="172"/>
    </row>
    <row r="263" ht="15.75" customHeight="1">
      <c r="A263" s="172"/>
    </row>
    <row r="264" ht="15.75" customHeight="1">
      <c r="A264" s="172"/>
    </row>
    <row r="265" ht="15.75" customHeight="1">
      <c r="A265" s="172"/>
    </row>
    <row r="266" ht="15.75" customHeight="1">
      <c r="A266" s="172"/>
    </row>
    <row r="267" ht="15.75" customHeight="1">
      <c r="A267" s="172"/>
    </row>
    <row r="268" ht="15.75" customHeight="1">
      <c r="A268" s="172"/>
    </row>
    <row r="269" ht="15.75" customHeight="1">
      <c r="A269" s="172"/>
    </row>
    <row r="270" ht="15.75" customHeight="1">
      <c r="A270" s="172"/>
    </row>
    <row r="271" ht="15.75" customHeight="1">
      <c r="A271" s="172"/>
    </row>
    <row r="272" ht="15.75" customHeight="1">
      <c r="A272" s="172"/>
    </row>
    <row r="273" ht="15.75" customHeight="1">
      <c r="A273" s="172"/>
    </row>
    <row r="274" ht="15.75" customHeight="1">
      <c r="A274" s="172"/>
    </row>
    <row r="275" ht="15.75" customHeight="1">
      <c r="A275" s="172"/>
    </row>
    <row r="276" ht="15.75" customHeight="1">
      <c r="A276" s="172"/>
    </row>
    <row r="277" ht="15.75" customHeight="1">
      <c r="A277" s="172"/>
    </row>
    <row r="278" ht="15.75" customHeight="1">
      <c r="A278" s="172"/>
    </row>
    <row r="279" ht="15.75" customHeight="1">
      <c r="A279" s="172"/>
    </row>
    <row r="280" ht="15.75" customHeight="1">
      <c r="A280" s="172"/>
    </row>
    <row r="281" ht="15.75" customHeight="1">
      <c r="A281" s="172"/>
    </row>
    <row r="282" ht="15.75" customHeight="1">
      <c r="A282" s="172"/>
    </row>
    <row r="283" ht="15.75" customHeight="1">
      <c r="A283" s="172"/>
    </row>
    <row r="284" ht="15.75" customHeight="1">
      <c r="A284" s="172"/>
    </row>
    <row r="285" ht="15.75" customHeight="1">
      <c r="A285" s="172"/>
    </row>
    <row r="286" ht="15.75" customHeight="1">
      <c r="A286" s="172"/>
    </row>
    <row r="287" ht="15.75" customHeight="1">
      <c r="A287" s="172"/>
    </row>
    <row r="288" ht="15.75" customHeight="1">
      <c r="A288" s="172"/>
    </row>
    <row r="289" ht="15.75" customHeight="1">
      <c r="A289" s="172"/>
    </row>
    <row r="290" ht="15.75" customHeight="1">
      <c r="A290" s="172"/>
    </row>
    <row r="291" ht="15.75" customHeight="1">
      <c r="A291" s="172"/>
    </row>
    <row r="292" ht="15.75" customHeight="1">
      <c r="A292" s="172"/>
    </row>
    <row r="293" ht="15.75" customHeight="1">
      <c r="A293" s="172"/>
    </row>
    <row r="294" ht="15.75" customHeight="1">
      <c r="A294" s="172"/>
    </row>
    <row r="295" ht="15.75" customHeight="1">
      <c r="A295" s="172"/>
    </row>
    <row r="296" ht="15.75" customHeight="1">
      <c r="A296" s="172"/>
    </row>
    <row r="297" ht="15.75" customHeight="1">
      <c r="A297" s="172"/>
    </row>
    <row r="298" ht="15.75" customHeight="1">
      <c r="A298" s="172"/>
    </row>
    <row r="299" ht="15.75" customHeight="1">
      <c r="A299" s="172"/>
    </row>
    <row r="300" ht="15.75" customHeight="1">
      <c r="A300" s="172"/>
    </row>
    <row r="301" ht="15.75" customHeight="1">
      <c r="A301" s="172"/>
    </row>
    <row r="302" ht="15.75" customHeight="1">
      <c r="A302" s="172"/>
    </row>
    <row r="303" ht="15.75" customHeight="1">
      <c r="A303" s="172"/>
    </row>
    <row r="304" ht="15.75" customHeight="1">
      <c r="A304" s="172"/>
    </row>
    <row r="305" ht="15.75" customHeight="1">
      <c r="A305" s="172"/>
    </row>
    <row r="306" ht="15.75" customHeight="1">
      <c r="A306" s="172"/>
    </row>
    <row r="307" ht="15.75" customHeight="1">
      <c r="A307" s="172"/>
    </row>
    <row r="308" ht="15.75" customHeight="1">
      <c r="A308" s="172"/>
    </row>
    <row r="309" ht="15.75" customHeight="1">
      <c r="A309" s="172"/>
    </row>
    <row r="310" ht="15.75" customHeight="1">
      <c r="A310" s="172"/>
    </row>
    <row r="311" ht="15.75" customHeight="1">
      <c r="A311" s="172"/>
    </row>
    <row r="312" ht="15.75" customHeight="1">
      <c r="A312" s="172"/>
    </row>
    <row r="313" ht="15.75" customHeight="1">
      <c r="A313" s="172"/>
    </row>
    <row r="314" ht="15.75" customHeight="1">
      <c r="A314" s="172"/>
    </row>
    <row r="315" ht="15.75" customHeight="1">
      <c r="A315" s="172"/>
    </row>
    <row r="316" ht="15.75" customHeight="1">
      <c r="A316" s="172"/>
    </row>
    <row r="317" ht="15.75" customHeight="1">
      <c r="A317" s="172"/>
    </row>
    <row r="318" ht="15.75" customHeight="1">
      <c r="A318" s="172"/>
    </row>
    <row r="319" ht="15.75" customHeight="1">
      <c r="A319" s="172"/>
    </row>
    <row r="320" ht="15.75" customHeight="1">
      <c r="A320" s="172"/>
    </row>
    <row r="321" ht="15.75" customHeight="1">
      <c r="A321" s="172"/>
    </row>
    <row r="322" ht="15.75" customHeight="1">
      <c r="A322" s="172"/>
    </row>
    <row r="323" ht="15.75" customHeight="1">
      <c r="A323" s="172"/>
    </row>
    <row r="324" ht="15.75" customHeight="1">
      <c r="A324" s="172"/>
    </row>
    <row r="325" ht="15.75" customHeight="1">
      <c r="A325" s="172"/>
    </row>
    <row r="326" ht="15.75" customHeight="1">
      <c r="A326" s="172"/>
    </row>
    <row r="327" ht="15.75" customHeight="1">
      <c r="A327" s="172"/>
    </row>
    <row r="328" ht="15.75" customHeight="1">
      <c r="A328" s="172"/>
    </row>
    <row r="329" ht="15.75" customHeight="1">
      <c r="A329" s="172"/>
    </row>
    <row r="330" ht="15.75" customHeight="1">
      <c r="A330" s="172"/>
    </row>
    <row r="331" ht="15.75" customHeight="1">
      <c r="A331" s="172"/>
    </row>
    <row r="332" ht="15.75" customHeight="1">
      <c r="A332" s="172"/>
    </row>
    <row r="333" ht="15.75" customHeight="1">
      <c r="A333" s="172"/>
    </row>
    <row r="334" ht="15.75" customHeight="1">
      <c r="A334" s="172"/>
    </row>
    <row r="335" ht="15.75" customHeight="1">
      <c r="A335" s="172"/>
    </row>
    <row r="336" ht="15.75" customHeight="1">
      <c r="A336" s="172"/>
    </row>
    <row r="337" ht="15.75" customHeight="1">
      <c r="A337" s="172"/>
    </row>
    <row r="338" ht="15.75" customHeight="1">
      <c r="A338" s="172"/>
    </row>
    <row r="339" ht="15.75" customHeight="1">
      <c r="A339" s="172"/>
    </row>
    <row r="340" ht="15.75" customHeight="1">
      <c r="A340" s="172"/>
    </row>
    <row r="341" ht="15.75" customHeight="1">
      <c r="A341" s="172"/>
    </row>
    <row r="342" ht="15.75" customHeight="1">
      <c r="A342" s="172"/>
    </row>
    <row r="343" ht="15.75" customHeight="1">
      <c r="A343" s="172"/>
    </row>
    <row r="344" ht="15.75" customHeight="1">
      <c r="A344" s="172"/>
    </row>
    <row r="345" ht="15.75" customHeight="1">
      <c r="A345" s="172"/>
    </row>
    <row r="346" ht="15.75" customHeight="1">
      <c r="A346" s="172"/>
    </row>
    <row r="347" ht="15.75" customHeight="1">
      <c r="A347" s="172"/>
    </row>
    <row r="348" ht="15.75" customHeight="1">
      <c r="A348" s="172"/>
    </row>
    <row r="349" ht="15.75" customHeight="1">
      <c r="A349" s="172"/>
    </row>
    <row r="350" ht="15.75" customHeight="1">
      <c r="A350" s="172"/>
    </row>
    <row r="351" ht="15.75" customHeight="1">
      <c r="A351" s="172"/>
    </row>
    <row r="352" ht="15.75" customHeight="1">
      <c r="A352" s="172"/>
    </row>
    <row r="353" ht="15.75" customHeight="1">
      <c r="A353" s="172"/>
    </row>
    <row r="354" ht="15.75" customHeight="1">
      <c r="A354" s="172"/>
    </row>
    <row r="355" ht="15.75" customHeight="1">
      <c r="A355" s="172"/>
    </row>
    <row r="356" ht="15.75" customHeight="1">
      <c r="A356" s="172"/>
    </row>
    <row r="357" ht="15.75" customHeight="1">
      <c r="A357" s="172"/>
    </row>
    <row r="358" ht="15.75" customHeight="1">
      <c r="A358" s="172"/>
    </row>
    <row r="359" ht="15.75" customHeight="1">
      <c r="A359" s="172"/>
    </row>
    <row r="360" ht="15.75" customHeight="1">
      <c r="A360" s="172"/>
    </row>
    <row r="361" ht="15.75" customHeight="1">
      <c r="A361" s="172"/>
    </row>
    <row r="362" ht="15.75" customHeight="1">
      <c r="A362" s="172"/>
    </row>
    <row r="363" ht="15.75" customHeight="1">
      <c r="A363" s="172"/>
    </row>
    <row r="364" ht="15.75" customHeight="1">
      <c r="A364" s="172"/>
    </row>
    <row r="365" ht="15.75" customHeight="1">
      <c r="A365" s="172"/>
    </row>
    <row r="366" ht="15.75" customHeight="1">
      <c r="A366" s="172"/>
    </row>
    <row r="367" ht="15.75" customHeight="1">
      <c r="A367" s="172"/>
    </row>
    <row r="368" ht="15.75" customHeight="1">
      <c r="A368" s="172"/>
    </row>
    <row r="369" ht="15.75" customHeight="1">
      <c r="A369" s="172"/>
    </row>
    <row r="370" ht="15.75" customHeight="1">
      <c r="A370" s="172"/>
    </row>
    <row r="371" ht="15.75" customHeight="1">
      <c r="A371" s="172"/>
    </row>
    <row r="372" ht="15.75" customHeight="1">
      <c r="A372" s="172"/>
    </row>
    <row r="373" ht="15.75" customHeight="1">
      <c r="A373" s="172"/>
    </row>
    <row r="374" ht="15.75" customHeight="1">
      <c r="A374" s="172"/>
    </row>
    <row r="375" ht="15.75" customHeight="1">
      <c r="A375" s="172"/>
    </row>
    <row r="376" ht="15.75" customHeight="1">
      <c r="A376" s="172"/>
    </row>
    <row r="377" ht="15.75" customHeight="1">
      <c r="A377" s="172"/>
    </row>
    <row r="378" ht="15.75" customHeight="1">
      <c r="A378" s="172"/>
    </row>
    <row r="379" ht="15.75" customHeight="1">
      <c r="A379" s="172"/>
    </row>
    <row r="380" ht="15.75" customHeight="1">
      <c r="A380" s="172"/>
    </row>
    <row r="381" ht="15.75" customHeight="1">
      <c r="A381" s="172"/>
    </row>
    <row r="382" ht="15.75" customHeight="1">
      <c r="A382" s="172"/>
    </row>
    <row r="383" ht="15.75" customHeight="1">
      <c r="A383" s="172"/>
    </row>
    <row r="384" ht="15.75" customHeight="1">
      <c r="A384" s="172"/>
    </row>
    <row r="385" ht="15.75" customHeight="1">
      <c r="A385" s="172"/>
    </row>
    <row r="386" ht="15.75" customHeight="1">
      <c r="A386" s="172"/>
    </row>
    <row r="387" ht="15.75" customHeight="1">
      <c r="A387" s="172"/>
    </row>
    <row r="388" ht="15.75" customHeight="1">
      <c r="A388" s="172"/>
    </row>
    <row r="389" ht="15.75" customHeight="1">
      <c r="A389" s="172"/>
    </row>
    <row r="390" ht="15.75" customHeight="1">
      <c r="A390" s="172"/>
    </row>
    <row r="391" ht="15.75" customHeight="1">
      <c r="A391" s="172"/>
    </row>
    <row r="392" ht="15.75" customHeight="1">
      <c r="A392" s="172"/>
    </row>
    <row r="393" ht="15.75" customHeight="1">
      <c r="A393" s="172"/>
    </row>
    <row r="394" ht="15.75" customHeight="1">
      <c r="A394" s="172"/>
    </row>
    <row r="395" ht="15.75" customHeight="1">
      <c r="A395" s="172"/>
    </row>
    <row r="396" ht="15.75" customHeight="1">
      <c r="A396" s="172"/>
    </row>
    <row r="397" ht="15.75" customHeight="1">
      <c r="A397" s="172"/>
    </row>
    <row r="398" ht="15.75" customHeight="1">
      <c r="A398" s="172"/>
    </row>
    <row r="399" ht="15.75" customHeight="1">
      <c r="A399" s="172"/>
    </row>
    <row r="400" ht="15.75" customHeight="1">
      <c r="A400" s="172"/>
    </row>
    <row r="401" ht="15.75" customHeight="1">
      <c r="A401" s="172"/>
    </row>
    <row r="402" ht="15.75" customHeight="1">
      <c r="A402" s="172"/>
    </row>
    <row r="403" ht="15.75" customHeight="1">
      <c r="A403" s="172"/>
    </row>
    <row r="404" ht="15.75" customHeight="1">
      <c r="A404" s="172"/>
    </row>
    <row r="405" ht="15.75" customHeight="1">
      <c r="A405" s="172"/>
    </row>
    <row r="406" ht="15.75" customHeight="1">
      <c r="A406" s="172"/>
    </row>
    <row r="407" ht="15.75" customHeight="1">
      <c r="A407" s="172"/>
    </row>
    <row r="408" ht="15.75" customHeight="1">
      <c r="A408" s="172"/>
    </row>
    <row r="409" ht="15.75" customHeight="1">
      <c r="A409" s="172"/>
    </row>
    <row r="410" ht="15.75" customHeight="1">
      <c r="A410" s="172"/>
    </row>
    <row r="411" ht="15.75" customHeight="1">
      <c r="A411" s="172"/>
    </row>
    <row r="412" ht="15.75" customHeight="1">
      <c r="A412" s="172"/>
    </row>
    <row r="413" ht="15.75" customHeight="1">
      <c r="A413" s="172"/>
    </row>
    <row r="414" ht="15.75" customHeight="1">
      <c r="A414" s="172"/>
    </row>
    <row r="415" ht="15.75" customHeight="1">
      <c r="A415" s="172"/>
    </row>
    <row r="416" ht="15.75" customHeight="1">
      <c r="A416" s="172"/>
    </row>
    <row r="417" ht="15.75" customHeight="1">
      <c r="A417" s="172"/>
    </row>
    <row r="418" ht="15.75" customHeight="1">
      <c r="A418" s="172"/>
    </row>
    <row r="419" ht="15.75" customHeight="1">
      <c r="A419" s="172"/>
    </row>
    <row r="420" ht="15.75" customHeight="1">
      <c r="A420" s="172"/>
    </row>
    <row r="421" ht="15.75" customHeight="1">
      <c r="A421" s="172"/>
    </row>
    <row r="422" ht="15.75" customHeight="1">
      <c r="A422" s="172"/>
    </row>
    <row r="423" ht="15.75" customHeight="1">
      <c r="A423" s="172"/>
    </row>
    <row r="424" ht="15.75" customHeight="1">
      <c r="A424" s="172"/>
    </row>
    <row r="425" ht="15.75" customHeight="1">
      <c r="A425" s="172"/>
    </row>
    <row r="426" ht="15.75" customHeight="1">
      <c r="A426" s="172"/>
    </row>
    <row r="427" ht="15.75" customHeight="1">
      <c r="A427" s="172"/>
    </row>
    <row r="428" ht="15.75" customHeight="1">
      <c r="A428" s="172"/>
    </row>
    <row r="429" ht="15.75" customHeight="1">
      <c r="A429" s="172"/>
    </row>
    <row r="430" ht="15.75" customHeight="1">
      <c r="A430" s="172"/>
    </row>
    <row r="431" ht="15.75" customHeight="1">
      <c r="A431" s="172"/>
    </row>
    <row r="432" ht="15.75" customHeight="1">
      <c r="A432" s="172"/>
    </row>
    <row r="433" ht="15.75" customHeight="1">
      <c r="A433" s="172"/>
    </row>
    <row r="434" ht="15.75" customHeight="1">
      <c r="A434" s="172"/>
    </row>
    <row r="435" ht="15.75" customHeight="1">
      <c r="A435" s="172"/>
    </row>
    <row r="436" ht="15.75" customHeight="1">
      <c r="A436" s="172"/>
    </row>
    <row r="437" ht="15.75" customHeight="1">
      <c r="A437" s="172"/>
    </row>
    <row r="438" ht="15.75" customHeight="1">
      <c r="A438" s="172"/>
    </row>
    <row r="439" ht="15.75" customHeight="1">
      <c r="A439" s="172"/>
    </row>
    <row r="440" ht="15.75" customHeight="1">
      <c r="A440" s="172"/>
    </row>
    <row r="441" ht="15.75" customHeight="1">
      <c r="A441" s="172"/>
    </row>
    <row r="442" ht="15.75" customHeight="1">
      <c r="A442" s="172"/>
    </row>
    <row r="443" ht="15.75" customHeight="1">
      <c r="A443" s="172"/>
    </row>
    <row r="444" ht="15.75" customHeight="1">
      <c r="A444" s="172"/>
    </row>
    <row r="445" ht="15.75" customHeight="1">
      <c r="A445" s="172"/>
    </row>
    <row r="446" ht="15.75" customHeight="1">
      <c r="A446" s="172"/>
    </row>
    <row r="447" ht="15.75" customHeight="1">
      <c r="A447" s="172"/>
    </row>
    <row r="448" ht="15.75" customHeight="1">
      <c r="A448" s="172"/>
    </row>
    <row r="449" ht="15.75" customHeight="1">
      <c r="A449" s="172"/>
    </row>
    <row r="450" ht="15.75" customHeight="1">
      <c r="A450" s="172"/>
    </row>
    <row r="451" ht="15.75" customHeight="1">
      <c r="A451" s="172"/>
    </row>
    <row r="452" ht="15.75" customHeight="1">
      <c r="A452" s="172"/>
    </row>
    <row r="453" ht="15.75" customHeight="1">
      <c r="A453" s="172"/>
    </row>
    <row r="454" ht="15.75" customHeight="1">
      <c r="A454" s="172"/>
    </row>
    <row r="455" ht="15.75" customHeight="1">
      <c r="A455" s="172"/>
    </row>
    <row r="456" ht="15.75" customHeight="1">
      <c r="A456" s="172"/>
    </row>
    <row r="457" ht="15.75" customHeight="1">
      <c r="A457" s="172"/>
    </row>
    <row r="458" ht="15.75" customHeight="1">
      <c r="A458" s="172"/>
    </row>
    <row r="459" ht="15.75" customHeight="1">
      <c r="A459" s="172"/>
    </row>
    <row r="460" ht="15.75" customHeight="1">
      <c r="A460" s="172"/>
    </row>
    <row r="461" ht="15.75" customHeight="1">
      <c r="A461" s="172"/>
    </row>
    <row r="462" ht="15.75" customHeight="1">
      <c r="A462" s="172"/>
    </row>
    <row r="463" ht="15.75" customHeight="1">
      <c r="A463" s="172"/>
    </row>
    <row r="464" ht="15.75" customHeight="1">
      <c r="A464" s="172"/>
    </row>
    <row r="465" ht="15.75" customHeight="1">
      <c r="A465" s="172"/>
    </row>
    <row r="466" ht="15.75" customHeight="1">
      <c r="A466" s="172"/>
    </row>
    <row r="467" ht="15.75" customHeight="1">
      <c r="A467" s="172"/>
    </row>
    <row r="468" ht="15.75" customHeight="1">
      <c r="A468" s="172"/>
    </row>
    <row r="469" ht="15.75" customHeight="1">
      <c r="A469" s="172"/>
    </row>
    <row r="470" ht="15.75" customHeight="1">
      <c r="A470" s="172"/>
    </row>
    <row r="471" ht="15.75" customHeight="1">
      <c r="A471" s="172"/>
    </row>
    <row r="472" ht="15.75" customHeight="1">
      <c r="A472" s="172"/>
    </row>
    <row r="473" ht="15.75" customHeight="1">
      <c r="A473" s="172"/>
    </row>
    <row r="474" ht="15.75" customHeight="1">
      <c r="A474" s="172"/>
    </row>
    <row r="475" ht="15.75" customHeight="1">
      <c r="A475" s="172"/>
    </row>
    <row r="476" ht="15.75" customHeight="1">
      <c r="A476" s="172"/>
    </row>
    <row r="477" ht="15.75" customHeight="1">
      <c r="A477" s="172"/>
    </row>
    <row r="478" ht="15.75" customHeight="1">
      <c r="A478" s="172"/>
    </row>
    <row r="479" ht="15.75" customHeight="1">
      <c r="A479" s="172"/>
    </row>
    <row r="480" ht="15.75" customHeight="1">
      <c r="A480" s="172"/>
    </row>
    <row r="481" ht="15.75" customHeight="1">
      <c r="A481" s="172"/>
    </row>
    <row r="482" ht="15.75" customHeight="1">
      <c r="A482" s="172"/>
    </row>
    <row r="483" ht="15.75" customHeight="1">
      <c r="A483" s="172"/>
    </row>
    <row r="484" ht="15.75" customHeight="1">
      <c r="A484" s="172"/>
    </row>
    <row r="485" ht="15.75" customHeight="1">
      <c r="A485" s="172"/>
    </row>
    <row r="486" ht="15.75" customHeight="1">
      <c r="A486" s="172"/>
    </row>
    <row r="487" ht="15.75" customHeight="1">
      <c r="A487" s="172"/>
    </row>
    <row r="488" ht="15.75" customHeight="1">
      <c r="A488" s="172"/>
    </row>
    <row r="489" ht="15.75" customHeight="1">
      <c r="A489" s="172"/>
    </row>
    <row r="490" ht="15.75" customHeight="1">
      <c r="A490" s="172"/>
    </row>
    <row r="491" ht="15.75" customHeight="1">
      <c r="A491" s="172"/>
    </row>
    <row r="492" ht="15.75" customHeight="1">
      <c r="A492" s="172"/>
    </row>
    <row r="493" ht="15.75" customHeight="1">
      <c r="A493" s="172"/>
    </row>
    <row r="494" ht="15.75" customHeight="1">
      <c r="A494" s="172"/>
    </row>
    <row r="495" ht="15.75" customHeight="1">
      <c r="A495" s="172"/>
    </row>
    <row r="496" ht="15.75" customHeight="1">
      <c r="A496" s="172"/>
    </row>
    <row r="497" ht="15.75" customHeight="1">
      <c r="A497" s="172"/>
    </row>
    <row r="498" ht="15.75" customHeight="1">
      <c r="A498" s="172"/>
    </row>
    <row r="499" ht="15.75" customHeight="1">
      <c r="A499" s="172"/>
    </row>
    <row r="500" ht="15.75" customHeight="1">
      <c r="A500" s="172"/>
    </row>
    <row r="501" ht="15.75" customHeight="1">
      <c r="A501" s="172"/>
    </row>
    <row r="502" ht="15.75" customHeight="1">
      <c r="A502" s="172"/>
    </row>
    <row r="503" ht="15.75" customHeight="1">
      <c r="A503" s="172"/>
    </row>
    <row r="504" ht="15.75" customHeight="1">
      <c r="A504" s="172"/>
    </row>
    <row r="505" ht="15.75" customHeight="1">
      <c r="A505" s="172"/>
    </row>
    <row r="506" ht="15.75" customHeight="1">
      <c r="A506" s="172"/>
    </row>
    <row r="507" ht="15.75" customHeight="1">
      <c r="A507" s="172"/>
    </row>
    <row r="508" ht="15.75" customHeight="1">
      <c r="A508" s="172"/>
    </row>
    <row r="509" ht="15.75" customHeight="1">
      <c r="A509" s="172"/>
    </row>
    <row r="510" ht="15.75" customHeight="1">
      <c r="A510" s="172"/>
    </row>
    <row r="511" ht="15.75" customHeight="1">
      <c r="A511" s="172"/>
    </row>
    <row r="512" ht="15.75" customHeight="1">
      <c r="A512" s="172"/>
    </row>
    <row r="513" ht="15.75" customHeight="1">
      <c r="A513" s="172"/>
    </row>
    <row r="514" ht="15.75" customHeight="1">
      <c r="A514" s="172"/>
    </row>
    <row r="515" ht="15.75" customHeight="1">
      <c r="A515" s="172"/>
    </row>
    <row r="516" ht="15.75" customHeight="1">
      <c r="A516" s="172"/>
    </row>
    <row r="517" ht="15.75" customHeight="1">
      <c r="A517" s="172"/>
    </row>
    <row r="518" ht="15.75" customHeight="1">
      <c r="A518" s="172"/>
    </row>
    <row r="519" ht="15.75" customHeight="1">
      <c r="A519" s="172"/>
    </row>
    <row r="520" ht="15.75" customHeight="1">
      <c r="A520" s="172"/>
    </row>
    <row r="521" ht="15.75" customHeight="1">
      <c r="A521" s="172"/>
    </row>
    <row r="522" ht="15.75" customHeight="1">
      <c r="A522" s="172"/>
    </row>
    <row r="523" ht="15.75" customHeight="1">
      <c r="A523" s="172"/>
    </row>
    <row r="524" ht="15.75" customHeight="1">
      <c r="A524" s="172"/>
    </row>
    <row r="525" ht="15.75" customHeight="1">
      <c r="A525" s="172"/>
    </row>
    <row r="526" ht="15.75" customHeight="1">
      <c r="A526" s="172"/>
    </row>
    <row r="527" ht="15.75" customHeight="1">
      <c r="A527" s="172"/>
    </row>
    <row r="528" ht="15.75" customHeight="1">
      <c r="A528" s="172"/>
    </row>
    <row r="529" ht="15.75" customHeight="1">
      <c r="A529" s="172"/>
    </row>
    <row r="530" ht="15.75" customHeight="1">
      <c r="A530" s="172"/>
    </row>
    <row r="531" ht="15.75" customHeight="1">
      <c r="A531" s="172"/>
    </row>
    <row r="532" ht="15.75" customHeight="1">
      <c r="A532" s="172"/>
    </row>
    <row r="533" ht="15.75" customHeight="1">
      <c r="A533" s="172"/>
    </row>
    <row r="534" ht="15.75" customHeight="1">
      <c r="A534" s="172"/>
    </row>
    <row r="535" ht="15.75" customHeight="1">
      <c r="A535" s="172"/>
    </row>
    <row r="536" ht="15.75" customHeight="1">
      <c r="A536" s="172"/>
    </row>
    <row r="537" ht="15.75" customHeight="1">
      <c r="A537" s="172"/>
    </row>
    <row r="538" ht="15.75" customHeight="1">
      <c r="A538" s="172"/>
    </row>
    <row r="539" ht="15.75" customHeight="1">
      <c r="A539" s="172"/>
    </row>
    <row r="540" ht="15.75" customHeight="1">
      <c r="A540" s="172"/>
    </row>
    <row r="541" ht="15.75" customHeight="1">
      <c r="A541" s="172"/>
    </row>
    <row r="542" ht="15.75" customHeight="1">
      <c r="A542" s="172"/>
    </row>
    <row r="543" ht="15.75" customHeight="1">
      <c r="A543" s="172"/>
    </row>
    <row r="544" ht="15.75" customHeight="1">
      <c r="A544" s="172"/>
    </row>
    <row r="545" ht="15.75" customHeight="1">
      <c r="A545" s="172"/>
    </row>
    <row r="546" ht="15.75" customHeight="1">
      <c r="A546" s="172"/>
    </row>
    <row r="547" ht="15.75" customHeight="1">
      <c r="A547" s="172"/>
    </row>
    <row r="548" ht="15.75" customHeight="1">
      <c r="A548" s="172"/>
    </row>
    <row r="549" ht="15.75" customHeight="1">
      <c r="A549" s="172"/>
    </row>
    <row r="550" ht="15.75" customHeight="1">
      <c r="A550" s="172"/>
    </row>
    <row r="551" ht="15.75" customHeight="1">
      <c r="A551" s="172"/>
    </row>
    <row r="552" ht="15.75" customHeight="1">
      <c r="A552" s="172"/>
    </row>
    <row r="553" ht="15.75" customHeight="1">
      <c r="A553" s="172"/>
    </row>
    <row r="554" ht="15.75" customHeight="1">
      <c r="A554" s="172"/>
    </row>
    <row r="555" ht="15.75" customHeight="1">
      <c r="A555" s="172"/>
    </row>
    <row r="556" ht="15.75" customHeight="1">
      <c r="A556" s="172"/>
    </row>
    <row r="557" ht="15.75" customHeight="1">
      <c r="A557" s="172"/>
    </row>
    <row r="558" ht="15.75" customHeight="1">
      <c r="A558" s="172"/>
    </row>
    <row r="559" ht="15.75" customHeight="1">
      <c r="A559" s="172"/>
    </row>
    <row r="560" ht="15.75" customHeight="1">
      <c r="A560" s="172"/>
    </row>
    <row r="561" ht="15.75" customHeight="1">
      <c r="A561" s="172"/>
    </row>
    <row r="562" ht="15.75" customHeight="1">
      <c r="A562" s="172"/>
    </row>
    <row r="563" ht="15.75" customHeight="1">
      <c r="A563" s="172"/>
    </row>
    <row r="564" ht="15.75" customHeight="1">
      <c r="A564" s="172"/>
    </row>
    <row r="565" ht="15.75" customHeight="1">
      <c r="A565" s="172"/>
    </row>
    <row r="566" ht="15.75" customHeight="1">
      <c r="A566" s="172"/>
    </row>
    <row r="567" ht="15.75" customHeight="1">
      <c r="A567" s="172"/>
    </row>
    <row r="568" ht="15.75" customHeight="1">
      <c r="A568" s="172"/>
    </row>
    <row r="569" ht="15.75" customHeight="1">
      <c r="A569" s="172"/>
    </row>
    <row r="570" ht="15.75" customHeight="1">
      <c r="A570" s="172"/>
    </row>
    <row r="571" ht="15.75" customHeight="1">
      <c r="A571" s="172"/>
    </row>
    <row r="572" ht="15.75" customHeight="1">
      <c r="A572" s="172"/>
    </row>
    <row r="573" ht="15.75" customHeight="1">
      <c r="A573" s="172"/>
    </row>
    <row r="574" ht="15.75" customHeight="1">
      <c r="A574" s="172"/>
    </row>
    <row r="575" ht="15.75" customHeight="1">
      <c r="A575" s="172"/>
    </row>
    <row r="576" ht="15.75" customHeight="1">
      <c r="A576" s="172"/>
    </row>
    <row r="577" ht="15.75" customHeight="1">
      <c r="A577" s="172"/>
    </row>
    <row r="578" ht="15.75" customHeight="1">
      <c r="A578" s="172"/>
    </row>
    <row r="579" ht="15.75" customHeight="1">
      <c r="A579" s="172"/>
    </row>
    <row r="580" ht="15.75" customHeight="1">
      <c r="A580" s="172"/>
    </row>
    <row r="581" ht="15.75" customHeight="1">
      <c r="A581" s="172"/>
    </row>
    <row r="582" ht="15.75" customHeight="1">
      <c r="A582" s="172"/>
    </row>
    <row r="583" ht="15.75" customHeight="1">
      <c r="A583" s="172"/>
    </row>
    <row r="584" ht="15.75" customHeight="1">
      <c r="A584" s="172"/>
    </row>
    <row r="585" ht="15.75" customHeight="1">
      <c r="A585" s="172"/>
    </row>
    <row r="586" ht="15.75" customHeight="1">
      <c r="A586" s="172"/>
    </row>
    <row r="587" ht="15.75" customHeight="1">
      <c r="A587" s="172"/>
    </row>
    <row r="588" ht="15.75" customHeight="1">
      <c r="A588" s="172"/>
    </row>
    <row r="589" ht="15.75" customHeight="1">
      <c r="A589" s="172"/>
    </row>
    <row r="590" ht="15.75" customHeight="1">
      <c r="A590" s="172"/>
    </row>
    <row r="591" ht="15.75" customHeight="1">
      <c r="A591" s="172"/>
    </row>
    <row r="592" ht="15.75" customHeight="1">
      <c r="A592" s="172"/>
    </row>
    <row r="593" ht="15.75" customHeight="1">
      <c r="A593" s="172"/>
    </row>
    <row r="594" ht="15.75" customHeight="1">
      <c r="A594" s="172"/>
    </row>
    <row r="595" ht="15.75" customHeight="1">
      <c r="A595" s="172"/>
    </row>
    <row r="596" ht="15.75" customHeight="1">
      <c r="A596" s="172"/>
    </row>
    <row r="597" ht="15.75" customHeight="1">
      <c r="A597" s="172"/>
    </row>
    <row r="598" ht="15.75" customHeight="1">
      <c r="A598" s="172"/>
    </row>
    <row r="599" ht="15.75" customHeight="1">
      <c r="A599" s="172"/>
    </row>
    <row r="600" ht="15.75" customHeight="1">
      <c r="A600" s="172"/>
    </row>
    <row r="601" ht="15.75" customHeight="1">
      <c r="A601" s="172"/>
    </row>
    <row r="602" ht="15.75" customHeight="1">
      <c r="A602" s="172"/>
    </row>
    <row r="603" ht="15.75" customHeight="1">
      <c r="A603" s="172"/>
    </row>
    <row r="604" ht="15.75" customHeight="1">
      <c r="A604" s="172"/>
    </row>
    <row r="605" ht="15.75" customHeight="1">
      <c r="A605" s="172"/>
    </row>
    <row r="606" ht="15.75" customHeight="1">
      <c r="A606" s="172"/>
    </row>
    <row r="607" ht="15.75" customHeight="1">
      <c r="A607" s="172"/>
    </row>
    <row r="608" ht="15.75" customHeight="1">
      <c r="A608" s="172"/>
    </row>
    <row r="609" ht="15.75" customHeight="1">
      <c r="A609" s="172"/>
    </row>
    <row r="610" ht="15.75" customHeight="1">
      <c r="A610" s="172"/>
    </row>
    <row r="611" ht="15.75" customHeight="1">
      <c r="A611" s="172"/>
    </row>
    <row r="612" ht="15.75" customHeight="1">
      <c r="A612" s="172"/>
    </row>
    <row r="613" ht="15.75" customHeight="1">
      <c r="A613" s="172"/>
    </row>
    <row r="614" ht="15.75" customHeight="1">
      <c r="A614" s="172"/>
    </row>
    <row r="615" ht="15.75" customHeight="1">
      <c r="A615" s="172"/>
    </row>
    <row r="616" ht="15.75" customHeight="1">
      <c r="A616" s="172"/>
    </row>
    <row r="617" ht="15.75" customHeight="1">
      <c r="A617" s="172"/>
    </row>
    <row r="618" ht="15.75" customHeight="1">
      <c r="A618" s="172"/>
    </row>
    <row r="619" ht="15.75" customHeight="1">
      <c r="A619" s="172"/>
    </row>
    <row r="620" ht="15.75" customHeight="1">
      <c r="A620" s="172"/>
    </row>
    <row r="621" ht="15.75" customHeight="1">
      <c r="A621" s="172"/>
    </row>
    <row r="622" ht="15.75" customHeight="1">
      <c r="A622" s="172"/>
    </row>
    <row r="623" ht="15.75" customHeight="1">
      <c r="A623" s="172"/>
    </row>
    <row r="624" ht="15.75" customHeight="1">
      <c r="A624" s="172"/>
    </row>
    <row r="625" ht="15.75" customHeight="1">
      <c r="A625" s="172"/>
    </row>
    <row r="626" ht="15.75" customHeight="1">
      <c r="A626" s="172"/>
    </row>
    <row r="627" ht="15.75" customHeight="1">
      <c r="A627" s="172"/>
    </row>
    <row r="628" ht="15.75" customHeight="1">
      <c r="A628" s="172"/>
    </row>
    <row r="629" ht="15.75" customHeight="1">
      <c r="A629" s="172"/>
    </row>
    <row r="630" ht="15.75" customHeight="1">
      <c r="A630" s="172"/>
    </row>
    <row r="631" ht="15.75" customHeight="1">
      <c r="A631" s="172"/>
    </row>
    <row r="632" ht="15.75" customHeight="1">
      <c r="A632" s="172"/>
    </row>
    <row r="633" ht="15.75" customHeight="1">
      <c r="A633" s="172"/>
    </row>
    <row r="634" ht="15.75" customHeight="1">
      <c r="A634" s="172"/>
    </row>
    <row r="635" ht="15.75" customHeight="1">
      <c r="A635" s="172"/>
    </row>
    <row r="636" ht="15.75" customHeight="1">
      <c r="A636" s="172"/>
    </row>
    <row r="637" ht="15.75" customHeight="1">
      <c r="A637" s="172"/>
    </row>
    <row r="638" ht="15.75" customHeight="1">
      <c r="A638" s="172"/>
    </row>
    <row r="639" ht="15.75" customHeight="1">
      <c r="A639" s="172"/>
    </row>
    <row r="640" ht="15.75" customHeight="1">
      <c r="A640" s="172"/>
    </row>
    <row r="641" ht="15.75" customHeight="1">
      <c r="A641" s="172"/>
    </row>
    <row r="642" ht="15.75" customHeight="1">
      <c r="A642" s="172"/>
    </row>
    <row r="643" ht="15.75" customHeight="1">
      <c r="A643" s="172"/>
    </row>
    <row r="644" ht="15.75" customHeight="1">
      <c r="A644" s="172"/>
    </row>
    <row r="645" ht="15.75" customHeight="1">
      <c r="A645" s="172"/>
    </row>
    <row r="646" ht="15.75" customHeight="1">
      <c r="A646" s="172"/>
    </row>
    <row r="647" ht="15.75" customHeight="1">
      <c r="A647" s="172"/>
    </row>
    <row r="648" ht="15.75" customHeight="1">
      <c r="A648" s="172"/>
    </row>
    <row r="649" ht="15.75" customHeight="1">
      <c r="A649" s="172"/>
    </row>
    <row r="650" ht="15.75" customHeight="1">
      <c r="A650" s="172"/>
    </row>
    <row r="651" ht="15.75" customHeight="1">
      <c r="A651" s="172"/>
    </row>
    <row r="652" ht="15.75" customHeight="1">
      <c r="A652" s="172"/>
    </row>
    <row r="653" ht="15.75" customHeight="1">
      <c r="A653" s="172"/>
    </row>
    <row r="654" ht="15.75" customHeight="1">
      <c r="A654" s="172"/>
    </row>
    <row r="655" ht="15.75" customHeight="1">
      <c r="A655" s="172"/>
    </row>
    <row r="656" ht="15.75" customHeight="1">
      <c r="A656" s="172"/>
    </row>
    <row r="657" ht="15.75" customHeight="1">
      <c r="A657" s="172"/>
    </row>
    <row r="658" ht="15.75" customHeight="1">
      <c r="A658" s="172"/>
    </row>
    <row r="659" ht="15.75" customHeight="1">
      <c r="A659" s="172"/>
    </row>
    <row r="660" ht="15.75" customHeight="1">
      <c r="A660" s="172"/>
    </row>
    <row r="661" ht="15.75" customHeight="1">
      <c r="A661" s="172"/>
    </row>
    <row r="662" ht="15.75" customHeight="1">
      <c r="A662" s="172"/>
    </row>
    <row r="663" ht="15.75" customHeight="1">
      <c r="A663" s="172"/>
    </row>
    <row r="664" ht="15.75" customHeight="1">
      <c r="A664" s="172"/>
    </row>
    <row r="665" ht="15.75" customHeight="1">
      <c r="A665" s="172"/>
    </row>
    <row r="666" ht="15.75" customHeight="1">
      <c r="A666" s="172"/>
    </row>
    <row r="667" ht="15.75" customHeight="1">
      <c r="A667" s="172"/>
    </row>
    <row r="668" ht="15.75" customHeight="1">
      <c r="A668" s="172"/>
    </row>
    <row r="669" ht="15.75" customHeight="1">
      <c r="A669" s="172"/>
    </row>
    <row r="670" ht="15.75" customHeight="1">
      <c r="A670" s="172"/>
    </row>
    <row r="671" ht="15.75" customHeight="1">
      <c r="A671" s="172"/>
    </row>
    <row r="672" ht="15.75" customHeight="1">
      <c r="A672" s="172"/>
    </row>
    <row r="673" ht="15.75" customHeight="1">
      <c r="A673" s="172"/>
    </row>
    <row r="674" ht="15.75" customHeight="1">
      <c r="A674" s="172"/>
    </row>
    <row r="675" ht="15.75" customHeight="1">
      <c r="A675" s="172"/>
    </row>
    <row r="676" ht="15.75" customHeight="1">
      <c r="A676" s="172"/>
    </row>
    <row r="677" ht="15.75" customHeight="1">
      <c r="A677" s="172"/>
    </row>
    <row r="678" ht="15.75" customHeight="1">
      <c r="A678" s="172"/>
    </row>
    <row r="679" ht="15.75" customHeight="1">
      <c r="A679" s="172"/>
    </row>
    <row r="680" ht="15.75" customHeight="1">
      <c r="A680" s="172"/>
    </row>
    <row r="681" ht="15.75" customHeight="1">
      <c r="A681" s="172"/>
    </row>
    <row r="682" ht="15.75" customHeight="1">
      <c r="A682" s="172"/>
    </row>
    <row r="683" ht="15.75" customHeight="1">
      <c r="A683" s="172"/>
    </row>
    <row r="684" ht="15.75" customHeight="1">
      <c r="A684" s="172"/>
    </row>
    <row r="685" ht="15.75" customHeight="1">
      <c r="A685" s="172"/>
    </row>
    <row r="686" ht="15.75" customHeight="1">
      <c r="A686" s="172"/>
    </row>
    <row r="687" ht="15.75" customHeight="1">
      <c r="A687" s="172"/>
    </row>
    <row r="688" ht="15.75" customHeight="1">
      <c r="A688" s="172"/>
    </row>
    <row r="689" ht="15.75" customHeight="1">
      <c r="A689" s="172"/>
    </row>
    <row r="690" ht="15.75" customHeight="1">
      <c r="A690" s="172"/>
    </row>
    <row r="691" ht="15.75" customHeight="1">
      <c r="A691" s="172"/>
    </row>
    <row r="692" ht="15.75" customHeight="1">
      <c r="A692" s="172"/>
    </row>
    <row r="693" ht="15.75" customHeight="1">
      <c r="A693" s="172"/>
    </row>
    <row r="694" ht="15.75" customHeight="1">
      <c r="A694" s="172"/>
    </row>
    <row r="695" ht="15.75" customHeight="1">
      <c r="A695" s="172"/>
    </row>
    <row r="696" ht="15.75" customHeight="1">
      <c r="A696" s="172"/>
    </row>
    <row r="697" ht="15.75" customHeight="1">
      <c r="A697" s="172"/>
    </row>
    <row r="698" ht="15.75" customHeight="1">
      <c r="A698" s="172"/>
    </row>
    <row r="699" ht="15.75" customHeight="1">
      <c r="A699" s="172"/>
    </row>
    <row r="700" ht="15.75" customHeight="1">
      <c r="A700" s="172"/>
    </row>
    <row r="701" ht="15.75" customHeight="1">
      <c r="A701" s="172"/>
    </row>
    <row r="702" ht="15.75" customHeight="1">
      <c r="A702" s="172"/>
    </row>
    <row r="703" ht="15.75" customHeight="1">
      <c r="A703" s="172"/>
    </row>
    <row r="704" ht="15.75" customHeight="1">
      <c r="A704" s="172"/>
    </row>
    <row r="705" ht="15.75" customHeight="1">
      <c r="A705" s="172"/>
    </row>
    <row r="706" ht="15.75" customHeight="1">
      <c r="A706" s="172"/>
    </row>
    <row r="707" ht="15.75" customHeight="1">
      <c r="A707" s="172"/>
    </row>
    <row r="708" ht="15.75" customHeight="1">
      <c r="A708" s="172"/>
    </row>
    <row r="709" ht="15.75" customHeight="1">
      <c r="A709" s="172"/>
    </row>
    <row r="710" ht="15.75" customHeight="1">
      <c r="A710" s="172"/>
    </row>
    <row r="711" ht="15.75" customHeight="1">
      <c r="A711" s="172"/>
    </row>
    <row r="712" ht="15.75" customHeight="1">
      <c r="A712" s="172"/>
    </row>
    <row r="713" ht="15.75" customHeight="1">
      <c r="A713" s="172"/>
    </row>
    <row r="714" ht="15.75" customHeight="1">
      <c r="A714" s="172"/>
    </row>
    <row r="715" ht="15.75" customHeight="1">
      <c r="A715" s="172"/>
    </row>
    <row r="716" ht="15.75" customHeight="1">
      <c r="A716" s="172"/>
    </row>
    <row r="717" ht="15.75" customHeight="1">
      <c r="A717" s="172"/>
    </row>
    <row r="718" ht="15.75" customHeight="1">
      <c r="A718" s="172"/>
    </row>
    <row r="719" ht="15.75" customHeight="1">
      <c r="A719" s="172"/>
    </row>
    <row r="720" ht="15.75" customHeight="1">
      <c r="A720" s="172"/>
    </row>
    <row r="721" ht="15.75" customHeight="1">
      <c r="A721" s="172"/>
    </row>
    <row r="722" ht="15.75" customHeight="1">
      <c r="A722" s="172"/>
    </row>
    <row r="723" ht="15.75" customHeight="1">
      <c r="A723" s="172"/>
    </row>
    <row r="724" ht="15.75" customHeight="1">
      <c r="A724" s="172"/>
    </row>
    <row r="725" ht="15.75" customHeight="1">
      <c r="A725" s="172"/>
    </row>
    <row r="726" ht="15.75" customHeight="1">
      <c r="A726" s="172"/>
    </row>
    <row r="727" ht="15.75" customHeight="1">
      <c r="A727" s="172"/>
    </row>
    <row r="728" ht="15.75" customHeight="1">
      <c r="A728" s="172"/>
    </row>
    <row r="729" ht="15.75" customHeight="1">
      <c r="A729" s="172"/>
    </row>
    <row r="730" ht="15.75" customHeight="1">
      <c r="A730" s="172"/>
    </row>
    <row r="731" ht="15.75" customHeight="1">
      <c r="A731" s="172"/>
    </row>
    <row r="732" ht="15.75" customHeight="1">
      <c r="A732" s="172"/>
    </row>
    <row r="733" ht="15.75" customHeight="1">
      <c r="A733" s="172"/>
    </row>
    <row r="734" ht="15.75" customHeight="1">
      <c r="A734" s="172"/>
    </row>
    <row r="735" ht="15.75" customHeight="1">
      <c r="A735" s="172"/>
    </row>
    <row r="736" ht="15.75" customHeight="1">
      <c r="A736" s="172"/>
    </row>
    <row r="737" ht="15.75" customHeight="1">
      <c r="A737" s="172"/>
    </row>
    <row r="738" ht="15.75" customHeight="1">
      <c r="A738" s="172"/>
    </row>
    <row r="739" ht="15.75" customHeight="1">
      <c r="A739" s="172"/>
    </row>
    <row r="740" ht="15.75" customHeight="1">
      <c r="A740" s="172"/>
    </row>
    <row r="741" ht="15.75" customHeight="1">
      <c r="A741" s="172"/>
    </row>
    <row r="742" ht="15.75" customHeight="1">
      <c r="A742" s="172"/>
    </row>
    <row r="743" ht="15.75" customHeight="1">
      <c r="A743" s="172"/>
    </row>
    <row r="744" ht="15.75" customHeight="1">
      <c r="A744" s="172"/>
    </row>
    <row r="745" ht="15.75" customHeight="1">
      <c r="A745" s="172"/>
    </row>
    <row r="746" ht="15.75" customHeight="1">
      <c r="A746" s="172"/>
    </row>
    <row r="747" ht="15.75" customHeight="1">
      <c r="A747" s="172"/>
    </row>
    <row r="748" ht="15.75" customHeight="1">
      <c r="A748" s="172"/>
    </row>
    <row r="749" ht="15.75" customHeight="1">
      <c r="A749" s="172"/>
    </row>
    <row r="750" ht="15.75" customHeight="1">
      <c r="A750" s="172"/>
    </row>
    <row r="751" ht="15.75" customHeight="1">
      <c r="A751" s="172"/>
    </row>
    <row r="752" ht="15.75" customHeight="1">
      <c r="A752" s="172"/>
    </row>
    <row r="753" ht="15.75" customHeight="1">
      <c r="A753" s="172"/>
    </row>
    <row r="754" ht="15.75" customHeight="1">
      <c r="A754" s="172"/>
    </row>
    <row r="755" ht="15.75" customHeight="1">
      <c r="A755" s="172"/>
    </row>
    <row r="756" ht="15.75" customHeight="1">
      <c r="A756" s="172"/>
    </row>
    <row r="757" ht="15.75" customHeight="1">
      <c r="A757" s="172"/>
    </row>
    <row r="758" ht="15.75" customHeight="1">
      <c r="A758" s="172"/>
    </row>
    <row r="759" ht="15.75" customHeight="1">
      <c r="A759" s="172"/>
    </row>
    <row r="760" ht="15.75" customHeight="1">
      <c r="A760" s="172"/>
    </row>
    <row r="761" ht="15.75" customHeight="1">
      <c r="A761" s="172"/>
    </row>
    <row r="762" ht="15.75" customHeight="1">
      <c r="A762" s="172"/>
    </row>
    <row r="763" ht="15.75" customHeight="1">
      <c r="A763" s="172"/>
    </row>
    <row r="764" ht="15.75" customHeight="1">
      <c r="A764" s="172"/>
    </row>
    <row r="765" ht="15.75" customHeight="1">
      <c r="A765" s="172"/>
    </row>
    <row r="766" ht="15.75" customHeight="1">
      <c r="A766" s="172"/>
    </row>
    <row r="767" ht="15.75" customHeight="1">
      <c r="A767" s="172"/>
    </row>
    <row r="768" ht="15.75" customHeight="1">
      <c r="A768" s="172"/>
    </row>
    <row r="769" ht="15.75" customHeight="1">
      <c r="A769" s="172"/>
    </row>
    <row r="770" ht="15.75" customHeight="1">
      <c r="A770" s="172"/>
    </row>
    <row r="771" ht="15.75" customHeight="1">
      <c r="A771" s="172"/>
    </row>
    <row r="772" ht="15.75" customHeight="1">
      <c r="A772" s="172"/>
    </row>
    <row r="773" ht="15.75" customHeight="1">
      <c r="A773" s="172"/>
    </row>
    <row r="774" ht="15.75" customHeight="1">
      <c r="A774" s="172"/>
    </row>
    <row r="775" ht="15.75" customHeight="1">
      <c r="A775" s="172"/>
    </row>
    <row r="776" ht="15.75" customHeight="1">
      <c r="A776" s="172"/>
    </row>
    <row r="777" ht="15.75" customHeight="1">
      <c r="A777" s="172"/>
    </row>
    <row r="778" ht="15.75" customHeight="1">
      <c r="A778" s="172"/>
    </row>
    <row r="779" ht="15.75" customHeight="1">
      <c r="A779" s="172"/>
    </row>
    <row r="780" ht="15.75" customHeight="1">
      <c r="A780" s="172"/>
    </row>
    <row r="781" ht="15.75" customHeight="1">
      <c r="A781" s="172"/>
    </row>
    <row r="782" ht="15.75" customHeight="1">
      <c r="A782" s="172"/>
    </row>
    <row r="783" ht="15.75" customHeight="1">
      <c r="A783" s="172"/>
    </row>
    <row r="784" ht="15.75" customHeight="1">
      <c r="A784" s="172"/>
    </row>
    <row r="785" ht="15.75" customHeight="1">
      <c r="A785" s="172"/>
    </row>
    <row r="786" ht="15.75" customHeight="1">
      <c r="A786" s="172"/>
    </row>
    <row r="787" ht="15.75" customHeight="1">
      <c r="A787" s="172"/>
    </row>
    <row r="788" ht="15.75" customHeight="1">
      <c r="A788" s="172"/>
    </row>
    <row r="789" ht="15.75" customHeight="1">
      <c r="A789" s="172"/>
    </row>
    <row r="790" ht="15.75" customHeight="1">
      <c r="A790" s="172"/>
    </row>
    <row r="791" ht="15.75" customHeight="1">
      <c r="A791" s="172"/>
    </row>
    <row r="792" ht="15.75" customHeight="1">
      <c r="A792" s="172"/>
    </row>
    <row r="793" ht="15.75" customHeight="1">
      <c r="A793" s="172"/>
    </row>
    <row r="794" ht="15.75" customHeight="1">
      <c r="A794" s="172"/>
    </row>
    <row r="795" ht="15.75" customHeight="1">
      <c r="A795" s="172"/>
    </row>
    <row r="796" ht="15.75" customHeight="1">
      <c r="A796" s="172"/>
    </row>
    <row r="797" ht="15.75" customHeight="1">
      <c r="A797" s="172"/>
    </row>
    <row r="798" ht="15.75" customHeight="1">
      <c r="A798" s="172"/>
    </row>
    <row r="799" ht="15.75" customHeight="1">
      <c r="A799" s="172"/>
    </row>
    <row r="800" ht="15.75" customHeight="1">
      <c r="A800" s="172"/>
    </row>
    <row r="801" ht="15.75" customHeight="1">
      <c r="A801" s="172"/>
    </row>
    <row r="802" ht="15.75" customHeight="1">
      <c r="A802" s="172"/>
    </row>
    <row r="803" ht="15.75" customHeight="1">
      <c r="A803" s="172"/>
    </row>
    <row r="804" ht="15.75" customHeight="1">
      <c r="A804" s="172"/>
    </row>
    <row r="805" ht="15.75" customHeight="1">
      <c r="A805" s="172"/>
    </row>
    <row r="806" ht="15.75" customHeight="1">
      <c r="A806" s="172"/>
    </row>
    <row r="807" ht="15.75" customHeight="1">
      <c r="A807" s="172"/>
    </row>
    <row r="808" ht="15.75" customHeight="1">
      <c r="A808" s="172"/>
    </row>
    <row r="809" ht="15.75" customHeight="1">
      <c r="A809" s="172"/>
    </row>
    <row r="810" ht="15.75" customHeight="1">
      <c r="A810" s="172"/>
    </row>
    <row r="811" ht="15.75" customHeight="1">
      <c r="A811" s="172"/>
    </row>
    <row r="812" ht="15.75" customHeight="1">
      <c r="A812" s="172"/>
    </row>
    <row r="813" ht="15.75" customHeight="1">
      <c r="A813" s="172"/>
    </row>
    <row r="814" ht="15.75" customHeight="1">
      <c r="A814" s="172"/>
    </row>
    <row r="815" ht="15.75" customHeight="1">
      <c r="A815" s="172"/>
    </row>
    <row r="816" ht="15.75" customHeight="1">
      <c r="A816" s="172"/>
    </row>
    <row r="817" ht="15.75" customHeight="1">
      <c r="A817" s="172"/>
    </row>
    <row r="818" ht="15.75" customHeight="1">
      <c r="A818" s="172"/>
    </row>
    <row r="819" ht="15.75" customHeight="1">
      <c r="A819" s="172"/>
    </row>
    <row r="820" ht="15.75" customHeight="1">
      <c r="A820" s="172"/>
    </row>
    <row r="821" ht="15.75" customHeight="1">
      <c r="A821" s="172"/>
    </row>
    <row r="822" ht="15.75" customHeight="1">
      <c r="A822" s="172"/>
    </row>
    <row r="823" ht="15.75" customHeight="1">
      <c r="A823" s="172"/>
    </row>
    <row r="824" ht="15.75" customHeight="1">
      <c r="A824" s="172"/>
    </row>
    <row r="825" ht="15.75" customHeight="1">
      <c r="A825" s="172"/>
    </row>
    <row r="826" ht="15.75" customHeight="1">
      <c r="A826" s="172"/>
    </row>
    <row r="827" ht="15.75" customHeight="1">
      <c r="A827" s="172"/>
    </row>
    <row r="828" ht="15.75" customHeight="1">
      <c r="A828" s="172"/>
    </row>
    <row r="829" ht="15.75" customHeight="1">
      <c r="A829" s="172"/>
    </row>
    <row r="830" ht="15.75" customHeight="1">
      <c r="A830" s="172"/>
    </row>
    <row r="831" ht="15.75" customHeight="1">
      <c r="A831" s="172"/>
    </row>
    <row r="832" ht="15.75" customHeight="1">
      <c r="A832" s="172"/>
    </row>
    <row r="833" ht="15.75" customHeight="1">
      <c r="A833" s="172"/>
    </row>
    <row r="834" ht="15.75" customHeight="1">
      <c r="A834" s="172"/>
    </row>
    <row r="835" ht="15.75" customHeight="1">
      <c r="A835" s="172"/>
    </row>
    <row r="836" ht="15.75" customHeight="1">
      <c r="A836" s="172"/>
    </row>
    <row r="837" ht="15.75" customHeight="1">
      <c r="A837" s="172"/>
    </row>
    <row r="838" ht="15.75" customHeight="1">
      <c r="A838" s="172"/>
    </row>
    <row r="839" ht="15.75" customHeight="1">
      <c r="A839" s="172"/>
    </row>
    <row r="840" ht="15.75" customHeight="1">
      <c r="A840" s="172"/>
    </row>
    <row r="841" ht="15.75" customHeight="1">
      <c r="A841" s="172"/>
    </row>
    <row r="842" ht="15.75" customHeight="1">
      <c r="A842" s="172"/>
    </row>
    <row r="843" ht="15.75" customHeight="1">
      <c r="A843" s="172"/>
    </row>
    <row r="844" ht="15.75" customHeight="1">
      <c r="A844" s="172"/>
    </row>
    <row r="845" ht="15.75" customHeight="1">
      <c r="A845" s="172"/>
    </row>
    <row r="846" ht="15.75" customHeight="1">
      <c r="A846" s="172"/>
    </row>
    <row r="847" ht="15.75" customHeight="1">
      <c r="A847" s="172"/>
    </row>
    <row r="848" ht="15.75" customHeight="1">
      <c r="A848" s="172"/>
    </row>
    <row r="849" ht="15.75" customHeight="1">
      <c r="A849" s="172"/>
    </row>
    <row r="850" ht="15.75" customHeight="1">
      <c r="A850" s="172"/>
    </row>
    <row r="851" ht="15.75" customHeight="1">
      <c r="A851" s="172"/>
    </row>
    <row r="852" ht="15.75" customHeight="1">
      <c r="A852" s="172"/>
    </row>
    <row r="853" ht="15.75" customHeight="1">
      <c r="A853" s="172"/>
    </row>
    <row r="854" ht="15.75" customHeight="1">
      <c r="A854" s="172"/>
    </row>
    <row r="855" ht="15.75" customHeight="1">
      <c r="A855" s="172"/>
    </row>
    <row r="856" ht="15.75" customHeight="1">
      <c r="A856" s="172"/>
    </row>
    <row r="857" ht="15.75" customHeight="1">
      <c r="A857" s="172"/>
    </row>
    <row r="858" ht="15.75" customHeight="1">
      <c r="A858" s="172"/>
    </row>
    <row r="859" ht="15.75" customHeight="1">
      <c r="A859" s="172"/>
    </row>
    <row r="860" ht="15.75" customHeight="1">
      <c r="A860" s="172"/>
    </row>
    <row r="861" ht="15.75" customHeight="1">
      <c r="A861" s="172"/>
    </row>
    <row r="862" ht="15.75" customHeight="1">
      <c r="A862" s="172"/>
    </row>
    <row r="863" ht="15.75" customHeight="1">
      <c r="A863" s="172"/>
    </row>
    <row r="864" ht="15.75" customHeight="1">
      <c r="A864" s="172"/>
    </row>
    <row r="865" ht="15.75" customHeight="1">
      <c r="A865" s="172"/>
    </row>
    <row r="866" ht="15.75" customHeight="1">
      <c r="A866" s="172"/>
    </row>
    <row r="867" ht="15.75" customHeight="1">
      <c r="A867" s="172"/>
    </row>
    <row r="868" ht="15.75" customHeight="1">
      <c r="A868" s="172"/>
    </row>
    <row r="869" ht="15.75" customHeight="1">
      <c r="A869" s="172"/>
    </row>
    <row r="870" ht="15.75" customHeight="1">
      <c r="A870" s="172"/>
    </row>
    <row r="871" ht="15.75" customHeight="1">
      <c r="A871" s="172"/>
    </row>
    <row r="872" ht="15.75" customHeight="1">
      <c r="A872" s="172"/>
    </row>
    <row r="873" ht="15.75" customHeight="1">
      <c r="A873" s="172"/>
    </row>
    <row r="874" ht="15.75" customHeight="1">
      <c r="A874" s="172"/>
    </row>
    <row r="875" ht="15.75" customHeight="1">
      <c r="A875" s="172"/>
    </row>
    <row r="876" ht="15.75" customHeight="1">
      <c r="A876" s="172"/>
    </row>
    <row r="877" ht="15.75" customHeight="1">
      <c r="A877" s="172"/>
    </row>
    <row r="878" ht="15.75" customHeight="1">
      <c r="A878" s="172"/>
    </row>
    <row r="879" ht="15.75" customHeight="1">
      <c r="A879" s="172"/>
    </row>
    <row r="880" ht="15.75" customHeight="1">
      <c r="A880" s="172"/>
    </row>
    <row r="881" ht="15.75" customHeight="1">
      <c r="A881" s="172"/>
    </row>
    <row r="882" ht="15.75" customHeight="1">
      <c r="A882" s="172"/>
    </row>
    <row r="883" ht="15.75" customHeight="1">
      <c r="A883" s="172"/>
    </row>
    <row r="884" ht="15.75" customHeight="1">
      <c r="A884" s="172"/>
    </row>
    <row r="885" ht="15.75" customHeight="1">
      <c r="A885" s="172"/>
    </row>
    <row r="886" ht="15.75" customHeight="1">
      <c r="A886" s="172"/>
    </row>
    <row r="887" ht="15.75" customHeight="1">
      <c r="A887" s="172"/>
    </row>
    <row r="888" ht="15.75" customHeight="1">
      <c r="A888" s="172"/>
    </row>
    <row r="889" ht="15.75" customHeight="1">
      <c r="A889" s="172"/>
    </row>
    <row r="890" ht="15.75" customHeight="1">
      <c r="A890" s="172"/>
    </row>
    <row r="891" ht="15.75" customHeight="1">
      <c r="A891" s="172"/>
    </row>
    <row r="892" ht="15.75" customHeight="1">
      <c r="A892" s="172"/>
    </row>
    <row r="893" ht="15.75" customHeight="1">
      <c r="A893" s="172"/>
    </row>
    <row r="894" ht="15.75" customHeight="1">
      <c r="A894" s="172"/>
    </row>
    <row r="895" ht="15.75" customHeight="1">
      <c r="A895" s="172"/>
    </row>
    <row r="896" ht="15.75" customHeight="1">
      <c r="A896" s="172"/>
    </row>
    <row r="897" ht="15.75" customHeight="1">
      <c r="A897" s="172"/>
    </row>
    <row r="898" ht="15.75" customHeight="1">
      <c r="A898" s="172"/>
    </row>
    <row r="899" ht="15.75" customHeight="1">
      <c r="A899" s="172"/>
    </row>
    <row r="900" ht="15.75" customHeight="1">
      <c r="A900" s="172"/>
    </row>
    <row r="901" ht="15.75" customHeight="1">
      <c r="A901" s="172"/>
    </row>
    <row r="902" ht="15.75" customHeight="1">
      <c r="A902" s="172"/>
    </row>
    <row r="903" ht="15.75" customHeight="1">
      <c r="A903" s="172"/>
    </row>
    <row r="904" ht="15.75" customHeight="1">
      <c r="A904" s="172"/>
    </row>
    <row r="905" ht="15.75" customHeight="1">
      <c r="A905" s="172"/>
    </row>
    <row r="906" ht="15.75" customHeight="1">
      <c r="A906" s="172"/>
    </row>
    <row r="907" ht="15.75" customHeight="1">
      <c r="A907" s="172"/>
    </row>
    <row r="908" ht="15.75" customHeight="1">
      <c r="A908" s="172"/>
    </row>
    <row r="909" ht="15.75" customHeight="1">
      <c r="A909" s="172"/>
    </row>
    <row r="910" ht="15.75" customHeight="1">
      <c r="A910" s="172"/>
    </row>
    <row r="911" ht="15.75" customHeight="1">
      <c r="A911" s="172"/>
    </row>
    <row r="912" ht="15.75" customHeight="1">
      <c r="A912" s="172"/>
    </row>
    <row r="913" ht="15.75" customHeight="1">
      <c r="A913" s="172"/>
    </row>
    <row r="914" ht="15.75" customHeight="1">
      <c r="A914" s="172"/>
    </row>
    <row r="915" ht="15.75" customHeight="1">
      <c r="A915" s="172"/>
    </row>
    <row r="916" ht="15.75" customHeight="1">
      <c r="A916" s="172"/>
    </row>
    <row r="917" ht="15.75" customHeight="1">
      <c r="A917" s="172"/>
    </row>
    <row r="918" ht="15.75" customHeight="1">
      <c r="A918" s="172"/>
    </row>
    <row r="919" ht="15.75" customHeight="1">
      <c r="A919" s="172"/>
    </row>
    <row r="920" ht="15.75" customHeight="1">
      <c r="A920" s="172"/>
    </row>
    <row r="921" ht="15.75" customHeight="1">
      <c r="A921" s="172"/>
    </row>
    <row r="922" ht="15.75" customHeight="1">
      <c r="A922" s="172"/>
    </row>
    <row r="923" ht="15.75" customHeight="1">
      <c r="A923" s="172"/>
    </row>
    <row r="924" ht="15.75" customHeight="1">
      <c r="A924" s="172"/>
    </row>
    <row r="925" ht="15.75" customHeight="1">
      <c r="A925" s="172"/>
    </row>
    <row r="926" ht="15.75" customHeight="1">
      <c r="A926" s="172"/>
    </row>
    <row r="927" ht="15.75" customHeight="1">
      <c r="A927" s="172"/>
    </row>
    <row r="928" ht="15.75" customHeight="1">
      <c r="A928" s="172"/>
    </row>
    <row r="929" ht="15.75" customHeight="1">
      <c r="A929" s="172"/>
    </row>
    <row r="930" ht="15.75" customHeight="1">
      <c r="A930" s="172"/>
    </row>
    <row r="931" ht="15.75" customHeight="1">
      <c r="A931" s="172"/>
    </row>
    <row r="932" ht="15.75" customHeight="1">
      <c r="A932" s="172"/>
    </row>
    <row r="933" ht="15.75" customHeight="1">
      <c r="A933" s="172"/>
    </row>
    <row r="934" ht="15.75" customHeight="1">
      <c r="A934" s="172"/>
    </row>
    <row r="935" ht="15.75" customHeight="1">
      <c r="A935" s="172"/>
    </row>
    <row r="936" ht="15.75" customHeight="1">
      <c r="A936" s="172"/>
    </row>
    <row r="937" ht="15.75" customHeight="1">
      <c r="A937" s="172"/>
    </row>
    <row r="938" ht="15.75" customHeight="1">
      <c r="A938" s="172"/>
    </row>
    <row r="939" ht="15.75" customHeight="1">
      <c r="A939" s="172"/>
    </row>
    <row r="940" ht="15.75" customHeight="1">
      <c r="A940" s="172"/>
    </row>
    <row r="941" ht="15.75" customHeight="1">
      <c r="A941" s="172"/>
    </row>
    <row r="942" ht="15.75" customHeight="1">
      <c r="A942" s="172"/>
    </row>
    <row r="943" ht="15.75" customHeight="1">
      <c r="A943" s="172"/>
    </row>
    <row r="944" ht="15.75" customHeight="1">
      <c r="A944" s="172"/>
    </row>
    <row r="945" ht="15.75" customHeight="1">
      <c r="A945" s="172"/>
    </row>
    <row r="946" ht="15.75" customHeight="1">
      <c r="A946" s="172"/>
    </row>
    <row r="947" ht="15.75" customHeight="1">
      <c r="A947" s="172"/>
    </row>
    <row r="948" ht="15.75" customHeight="1">
      <c r="A948" s="172"/>
    </row>
    <row r="949" ht="15.75" customHeight="1">
      <c r="A949" s="172"/>
    </row>
    <row r="950" ht="15.75" customHeight="1">
      <c r="A950" s="172"/>
    </row>
    <row r="951" ht="15.75" customHeight="1">
      <c r="A951" s="172"/>
    </row>
    <row r="952" ht="15.75" customHeight="1">
      <c r="A952" s="172"/>
    </row>
    <row r="953" ht="15.75" customHeight="1">
      <c r="A953" s="172"/>
    </row>
    <row r="954" ht="15.75" customHeight="1">
      <c r="A954" s="172"/>
    </row>
    <row r="955" ht="15.75" customHeight="1">
      <c r="A955" s="172"/>
    </row>
    <row r="956" ht="15.75" customHeight="1">
      <c r="A956" s="172"/>
    </row>
    <row r="957" ht="15.75" customHeight="1">
      <c r="A957" s="172"/>
    </row>
    <row r="958" ht="15.75" customHeight="1">
      <c r="A958" s="172"/>
    </row>
    <row r="959" ht="15.75" customHeight="1">
      <c r="A959" s="172"/>
    </row>
    <row r="960" ht="15.75" customHeight="1">
      <c r="A960" s="172"/>
    </row>
    <row r="961" ht="15.75" customHeight="1">
      <c r="A961" s="172"/>
    </row>
    <row r="962" ht="15.75" customHeight="1">
      <c r="A962" s="172"/>
    </row>
    <row r="963" ht="15.75" customHeight="1">
      <c r="A963" s="172"/>
    </row>
    <row r="964" ht="15.75" customHeight="1">
      <c r="A964" s="172"/>
    </row>
    <row r="965" ht="15.75" customHeight="1">
      <c r="A965" s="172"/>
    </row>
    <row r="966" ht="15.75" customHeight="1">
      <c r="A966" s="172"/>
    </row>
    <row r="967" ht="15.75" customHeight="1">
      <c r="A967" s="172"/>
    </row>
    <row r="968" ht="15.75" customHeight="1">
      <c r="A968" s="172"/>
    </row>
    <row r="969" ht="15.75" customHeight="1">
      <c r="A969" s="172"/>
    </row>
  </sheetData>
  <mergeCells count="14">
    <mergeCell ref="A11:J11"/>
    <mergeCell ref="A12:J12"/>
    <mergeCell ref="A127:J127"/>
    <mergeCell ref="D5:G5"/>
    <mergeCell ref="D3:G3"/>
    <mergeCell ref="D4:G4"/>
    <mergeCell ref="A1:J1"/>
    <mergeCell ref="A2:J2"/>
    <mergeCell ref="A3:A9"/>
    <mergeCell ref="B3:C9"/>
    <mergeCell ref="D6:G6"/>
    <mergeCell ref="D7:G7"/>
    <mergeCell ref="D8:G8"/>
    <mergeCell ref="D9:G9"/>
  </mergeCells>
  <printOptions/>
  <pageMargins bottom="0.25" footer="0.0" header="0.0" left="0.75" right="0.75" top="0.25"/>
  <pageSetup fitToHeight="0" paperSize="9" orientation="portrait"/>
  <headerFooter>
    <oddHeader>&amp;R&amp;A</oddHeader>
    <oddFooter>&amp;L &amp;CPágina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9.0"/>
    <col customWidth="1" min="2" max="2" width="39.86"/>
    <col customWidth="1" min="3" max="3" width="14.43"/>
    <col customWidth="1" min="4" max="4" width="8.57"/>
    <col customWidth="1" min="5" max="5" width="8.14"/>
    <col customWidth="1" min="6" max="6" width="13.29"/>
    <col customWidth="1" min="7" max="7" width="8.14"/>
    <col customWidth="1" min="8" max="8" width="14.29"/>
    <col customWidth="1" min="9" max="9" width="8.14"/>
    <col customWidth="1" min="10" max="10" width="14.29"/>
    <col customWidth="1" min="11" max="11" width="8.14"/>
    <col customWidth="1" min="12" max="12" width="14.29"/>
    <col customWidth="1" min="13" max="13" width="8.14"/>
    <col customWidth="1" min="14" max="14" width="14.29"/>
    <col customWidth="1" hidden="1" min="15" max="15" width="8.71"/>
    <col customWidth="1" min="16" max="16" width="16.71"/>
    <col customWidth="1" min="17" max="25" width="8.71"/>
  </cols>
  <sheetData>
    <row r="1">
      <c r="A1" s="269" t="s">
        <v>936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</row>
    <row r="2">
      <c r="A2" s="270"/>
      <c r="J2" s="271"/>
      <c r="K2" s="271"/>
      <c r="L2" s="271"/>
      <c r="M2" s="271"/>
      <c r="N2" s="271"/>
    </row>
    <row r="3">
      <c r="A3" s="272"/>
      <c r="B3" s="273"/>
      <c r="C3" s="10" t="s">
        <v>1</v>
      </c>
      <c r="D3" s="11"/>
      <c r="E3" s="11"/>
      <c r="F3" s="11"/>
      <c r="G3" s="12"/>
      <c r="H3" s="274"/>
      <c r="I3" s="274"/>
      <c r="J3" s="271"/>
      <c r="K3" s="271"/>
      <c r="L3" s="271"/>
      <c r="M3" s="271"/>
      <c r="N3" s="271"/>
    </row>
    <row r="4">
      <c r="A4" s="272"/>
      <c r="B4" s="275"/>
      <c r="C4" s="21" t="s">
        <v>3</v>
      </c>
      <c r="D4" s="11"/>
      <c r="E4" s="11"/>
      <c r="F4" s="11"/>
      <c r="G4" s="12"/>
      <c r="H4" s="276"/>
      <c r="I4" s="276"/>
      <c r="J4" s="271"/>
      <c r="K4" s="271"/>
      <c r="L4" s="271"/>
      <c r="M4" s="271"/>
      <c r="N4" s="271"/>
    </row>
    <row r="5">
      <c r="A5" s="272"/>
      <c r="B5" s="275"/>
      <c r="C5" s="24" t="s">
        <v>5</v>
      </c>
      <c r="D5" s="11"/>
      <c r="E5" s="11"/>
      <c r="F5" s="11"/>
      <c r="G5" s="12"/>
      <c r="H5" s="274"/>
      <c r="I5" s="274"/>
      <c r="J5" s="271"/>
      <c r="K5" s="271"/>
      <c r="L5" s="271"/>
      <c r="M5" s="271"/>
      <c r="N5" s="271"/>
    </row>
    <row r="6">
      <c r="A6" s="272"/>
      <c r="B6" s="275"/>
      <c r="C6" s="27" t="s">
        <v>6</v>
      </c>
      <c r="D6" s="11"/>
      <c r="E6" s="11"/>
      <c r="F6" s="11"/>
      <c r="G6" s="12"/>
      <c r="H6" s="277"/>
      <c r="I6" s="277"/>
      <c r="J6" s="271"/>
      <c r="K6" s="271"/>
      <c r="L6" s="271"/>
      <c r="M6" s="271"/>
      <c r="N6" s="271"/>
    </row>
    <row r="7">
      <c r="A7" s="272"/>
      <c r="B7" s="275"/>
      <c r="C7" s="29" t="s">
        <v>8</v>
      </c>
      <c r="D7" s="11"/>
      <c r="E7" s="11"/>
      <c r="F7" s="11"/>
      <c r="G7" s="12"/>
      <c r="H7" s="276"/>
      <c r="I7" s="276"/>
      <c r="J7" s="271"/>
      <c r="K7" s="271"/>
      <c r="L7" s="271"/>
      <c r="M7" s="271"/>
      <c r="N7" s="271"/>
    </row>
    <row r="8">
      <c r="A8" s="272"/>
      <c r="B8" s="275"/>
      <c r="C8" s="35" t="s">
        <v>10</v>
      </c>
      <c r="D8" s="11"/>
      <c r="E8" s="11"/>
      <c r="F8" s="11"/>
      <c r="G8" s="12"/>
      <c r="H8" s="278"/>
      <c r="I8" s="278"/>
      <c r="J8" s="271"/>
      <c r="K8" s="271"/>
      <c r="L8" s="271"/>
      <c r="M8" s="271"/>
      <c r="N8" s="271"/>
    </row>
    <row r="9">
      <c r="A9" s="272"/>
      <c r="B9" s="279"/>
      <c r="C9" s="39" t="s">
        <v>12</v>
      </c>
      <c r="D9" s="11"/>
      <c r="E9" s="11"/>
      <c r="F9" s="11"/>
      <c r="G9" s="12"/>
      <c r="H9" s="276"/>
      <c r="I9" s="276"/>
      <c r="J9" s="271"/>
      <c r="K9" s="271"/>
      <c r="L9" s="271"/>
      <c r="M9" s="271"/>
      <c r="N9" s="271"/>
    </row>
    <row r="10">
      <c r="A10" s="271"/>
      <c r="B10" s="271"/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71"/>
    </row>
    <row r="11" ht="15.75" customHeight="1">
      <c r="A11" s="280"/>
      <c r="B11" s="281"/>
      <c r="C11" s="281"/>
      <c r="D11" s="281"/>
      <c r="E11" s="281"/>
      <c r="F11" s="281"/>
      <c r="G11" s="281"/>
      <c r="H11" s="281"/>
      <c r="I11" s="281"/>
      <c r="J11" s="281"/>
      <c r="K11" s="281"/>
      <c r="L11" s="281"/>
      <c r="M11" s="281"/>
      <c r="N11" s="282"/>
    </row>
    <row r="12" ht="12.75" customHeight="1">
      <c r="A12" s="283"/>
      <c r="B12" s="283"/>
      <c r="C12" s="283"/>
      <c r="D12" s="283"/>
      <c r="E12" s="284" t="s">
        <v>937</v>
      </c>
      <c r="F12" s="17"/>
      <c r="G12" s="284" t="s">
        <v>938</v>
      </c>
      <c r="H12" s="17"/>
      <c r="I12" s="284" t="s">
        <v>939</v>
      </c>
      <c r="J12" s="17"/>
      <c r="K12" s="284" t="s">
        <v>940</v>
      </c>
      <c r="L12" s="17"/>
      <c r="M12" s="284" t="s">
        <v>941</v>
      </c>
      <c r="N12" s="17"/>
    </row>
    <row r="13" ht="12.75" customHeight="1">
      <c r="A13" s="285" t="s">
        <v>13</v>
      </c>
      <c r="B13" s="286" t="s">
        <v>942</v>
      </c>
      <c r="C13" s="287" t="s">
        <v>2</v>
      </c>
      <c r="D13" s="288" t="s">
        <v>943</v>
      </c>
      <c r="E13" s="288" t="s">
        <v>943</v>
      </c>
      <c r="F13" s="288" t="s">
        <v>944</v>
      </c>
      <c r="G13" s="288" t="s">
        <v>943</v>
      </c>
      <c r="H13" s="288" t="s">
        <v>944</v>
      </c>
      <c r="I13" s="288" t="s">
        <v>943</v>
      </c>
      <c r="J13" s="288" t="s">
        <v>944</v>
      </c>
      <c r="K13" s="288" t="s">
        <v>943</v>
      </c>
      <c r="L13" s="288" t="s">
        <v>944</v>
      </c>
      <c r="M13" s="288" t="s">
        <v>943</v>
      </c>
      <c r="N13" s="288" t="s">
        <v>944</v>
      </c>
      <c r="O13" s="289"/>
      <c r="P13" s="289"/>
      <c r="Q13" s="289"/>
      <c r="R13" s="289"/>
      <c r="S13" s="289"/>
      <c r="T13" s="289"/>
      <c r="U13" s="289"/>
      <c r="V13" s="289"/>
      <c r="W13" s="289"/>
      <c r="X13" s="289"/>
      <c r="Y13" s="289"/>
    </row>
    <row r="14" ht="12.75" customHeight="1">
      <c r="A14" s="290" t="s">
        <v>26</v>
      </c>
      <c r="B14" s="291" t="str">
        <f>VLOOKUP(A14,'ORÇAMENTO GLOBAL'!$A$14:$M$458,4,0)</f>
        <v>PORTAL DA ENTRADA</v>
      </c>
      <c r="C14" s="292">
        <f>VLOOKUP(A14,'ORÇAMENTO GLOBAL'!$A$14:$M$458,13,0)</f>
        <v>6992.65</v>
      </c>
      <c r="D14" s="293">
        <f t="shared" ref="D14:D39" si="1">C14/$C$39</f>
        <v>0.03768386489</v>
      </c>
      <c r="E14" s="294"/>
      <c r="F14" s="292">
        <f t="shared" ref="F14:F38" si="2">E14*C14</f>
        <v>0</v>
      </c>
      <c r="G14" s="295"/>
      <c r="H14" s="292">
        <f t="shared" ref="H14:H38" si="3">G14*C14</f>
        <v>0</v>
      </c>
      <c r="I14" s="295"/>
      <c r="J14" s="292">
        <f t="shared" ref="J14:J38" si="4">I14*C14</f>
        <v>0</v>
      </c>
      <c r="K14" s="295"/>
      <c r="L14" s="292">
        <f t="shared" ref="L14:L38" si="5">K14*C14</f>
        <v>0</v>
      </c>
      <c r="M14" s="294">
        <v>1.0</v>
      </c>
      <c r="N14" s="292">
        <f t="shared" ref="N14:N38" si="6">M14*C14</f>
        <v>6992.65</v>
      </c>
      <c r="O14" s="296">
        <f t="shared" ref="O14:O38" si="7">SUM(E14,G14,I14,K14,M14)</f>
        <v>1</v>
      </c>
      <c r="P14" s="297">
        <f t="shared" ref="P14:P38" si="8">E14+G14+I14+K14+M14</f>
        <v>1</v>
      </c>
      <c r="Q14" s="289"/>
      <c r="R14" s="289"/>
      <c r="S14" s="289"/>
      <c r="T14" s="289"/>
      <c r="U14" s="289"/>
      <c r="V14" s="289"/>
      <c r="W14" s="289"/>
      <c r="X14" s="289"/>
      <c r="Y14" s="289"/>
    </row>
    <row r="15" ht="12.75" customHeight="1">
      <c r="A15" s="298" t="s">
        <v>42</v>
      </c>
      <c r="B15" s="291" t="str">
        <f>VLOOKUP(A15,'ORÇAMENTO GLOBAL'!$A$14:$M$458,4,0)</f>
        <v>HALL DE ACESSO</v>
      </c>
      <c r="C15" s="292">
        <f>VLOOKUP(A15,'ORÇAMENTO GLOBAL'!$A$14:$M$458,13,0)</f>
        <v>7877.97</v>
      </c>
      <c r="D15" s="293">
        <f t="shared" si="1"/>
        <v>0.04245491439</v>
      </c>
      <c r="E15" s="294"/>
      <c r="F15" s="292">
        <f t="shared" si="2"/>
        <v>0</v>
      </c>
      <c r="G15" s="294">
        <v>1.0</v>
      </c>
      <c r="H15" s="292">
        <f t="shared" si="3"/>
        <v>7877.97</v>
      </c>
      <c r="I15" s="295"/>
      <c r="J15" s="292">
        <f t="shared" si="4"/>
        <v>0</v>
      </c>
      <c r="K15" s="295"/>
      <c r="L15" s="292">
        <f t="shared" si="5"/>
        <v>0</v>
      </c>
      <c r="M15" s="295"/>
      <c r="N15" s="292">
        <f t="shared" si="6"/>
        <v>0</v>
      </c>
      <c r="O15" s="296">
        <f t="shared" si="7"/>
        <v>1</v>
      </c>
      <c r="P15" s="297">
        <f t="shared" si="8"/>
        <v>1</v>
      </c>
      <c r="Q15" s="289"/>
      <c r="R15" s="289"/>
      <c r="S15" s="289"/>
      <c r="T15" s="289"/>
      <c r="U15" s="289"/>
      <c r="V15" s="289"/>
      <c r="W15" s="289"/>
      <c r="X15" s="289"/>
      <c r="Y15" s="289"/>
    </row>
    <row r="16" ht="12.75" customHeight="1">
      <c r="A16" s="298" t="s">
        <v>72</v>
      </c>
      <c r="B16" s="291" t="str">
        <f>VLOOKUP(A16,'ORÇAMENTO GLOBAL'!$A$14:$M$458,4,0)</f>
        <v>SALA 01</v>
      </c>
      <c r="C16" s="292">
        <f>VLOOKUP(A16,'ORÇAMENTO GLOBAL'!$A$14:$M$458,13,0)</f>
        <v>1738.2</v>
      </c>
      <c r="D16" s="293">
        <f t="shared" si="1"/>
        <v>0.009367277634</v>
      </c>
      <c r="E16" s="294"/>
      <c r="F16" s="292">
        <f t="shared" si="2"/>
        <v>0</v>
      </c>
      <c r="G16" s="294">
        <v>1.0</v>
      </c>
      <c r="H16" s="292">
        <f t="shared" si="3"/>
        <v>1738.2</v>
      </c>
      <c r="I16" s="295"/>
      <c r="J16" s="292">
        <f t="shared" si="4"/>
        <v>0</v>
      </c>
      <c r="K16" s="295"/>
      <c r="L16" s="292">
        <f t="shared" si="5"/>
        <v>0</v>
      </c>
      <c r="M16" s="295"/>
      <c r="N16" s="292">
        <f t="shared" si="6"/>
        <v>0</v>
      </c>
      <c r="O16" s="296">
        <f t="shared" si="7"/>
        <v>1</v>
      </c>
      <c r="P16" s="297">
        <f t="shared" si="8"/>
        <v>1</v>
      </c>
      <c r="Q16" s="289"/>
      <c r="R16" s="289"/>
      <c r="S16" s="289"/>
      <c r="T16" s="289"/>
      <c r="U16" s="289"/>
      <c r="V16" s="289"/>
      <c r="W16" s="289"/>
      <c r="X16" s="289"/>
      <c r="Y16" s="289"/>
    </row>
    <row r="17" ht="12.75" customHeight="1">
      <c r="A17" s="298" t="s">
        <v>77</v>
      </c>
      <c r="B17" s="291" t="str">
        <f>VLOOKUP(A17,'ORÇAMENTO GLOBAL'!$A$14:$M$458,4,0)</f>
        <v>ADMINISTRAÇÃO</v>
      </c>
      <c r="C17" s="292">
        <f>VLOOKUP(A17,'ORÇAMENTO GLOBAL'!$A$14:$M$458,13,0)</f>
        <v>1077.22</v>
      </c>
      <c r="D17" s="293">
        <f t="shared" si="1"/>
        <v>0.005805211606</v>
      </c>
      <c r="E17" s="294"/>
      <c r="F17" s="292">
        <f t="shared" si="2"/>
        <v>0</v>
      </c>
      <c r="G17" s="294">
        <v>1.0</v>
      </c>
      <c r="H17" s="292">
        <f t="shared" si="3"/>
        <v>1077.22</v>
      </c>
      <c r="I17" s="295"/>
      <c r="J17" s="292">
        <f t="shared" si="4"/>
        <v>0</v>
      </c>
      <c r="K17" s="295"/>
      <c r="L17" s="292">
        <f t="shared" si="5"/>
        <v>0</v>
      </c>
      <c r="M17" s="295"/>
      <c r="N17" s="292">
        <f t="shared" si="6"/>
        <v>0</v>
      </c>
      <c r="O17" s="296">
        <f t="shared" si="7"/>
        <v>1</v>
      </c>
      <c r="P17" s="297">
        <f t="shared" si="8"/>
        <v>1</v>
      </c>
      <c r="Q17" s="289"/>
      <c r="R17" s="289"/>
      <c r="S17" s="289"/>
      <c r="T17" s="289"/>
      <c r="U17" s="289"/>
      <c r="V17" s="289"/>
      <c r="W17" s="289"/>
      <c r="X17" s="289"/>
      <c r="Y17" s="289"/>
    </row>
    <row r="18" ht="12.75" customHeight="1">
      <c r="A18" s="298" t="s">
        <v>82</v>
      </c>
      <c r="B18" s="291" t="str">
        <f>VLOOKUP(A18,'ORÇAMENTO GLOBAL'!$A$14:$M$458,4,0)</f>
        <v>SALA 02 / ARQUIVOS 01 e 02 / CIRCULAÇÃO DE ACESSO</v>
      </c>
      <c r="C18" s="292">
        <f>VLOOKUP(A18,'ORÇAMENTO GLOBAL'!$A$14:$M$458,13,0)</f>
        <v>3840.4</v>
      </c>
      <c r="D18" s="293">
        <f t="shared" si="1"/>
        <v>0.02069617594</v>
      </c>
      <c r="E18" s="294"/>
      <c r="F18" s="292">
        <f t="shared" si="2"/>
        <v>0</v>
      </c>
      <c r="G18" s="294">
        <v>1.0</v>
      </c>
      <c r="H18" s="292">
        <f t="shared" si="3"/>
        <v>3840.4</v>
      </c>
      <c r="I18" s="295"/>
      <c r="J18" s="292">
        <f t="shared" si="4"/>
        <v>0</v>
      </c>
      <c r="K18" s="295"/>
      <c r="L18" s="292">
        <f t="shared" si="5"/>
        <v>0</v>
      </c>
      <c r="M18" s="295"/>
      <c r="N18" s="292">
        <f t="shared" si="6"/>
        <v>0</v>
      </c>
      <c r="O18" s="296">
        <f t="shared" si="7"/>
        <v>1</v>
      </c>
      <c r="P18" s="297">
        <f t="shared" si="8"/>
        <v>1</v>
      </c>
      <c r="Q18" s="289"/>
      <c r="R18" s="289"/>
      <c r="S18" s="289"/>
      <c r="T18" s="289"/>
      <c r="U18" s="289"/>
      <c r="V18" s="289"/>
      <c r="W18" s="289"/>
      <c r="X18" s="289"/>
      <c r="Y18" s="289"/>
    </row>
    <row r="19" ht="12.75" customHeight="1">
      <c r="A19" s="298" t="s">
        <v>93</v>
      </c>
      <c r="B19" s="291" t="str">
        <f>VLOOKUP(A19,'ORÇAMENTO GLOBAL'!$A$14:$M$458,4,0)</f>
        <v>LABORATÓRIOS 01 </v>
      </c>
      <c r="C19" s="292">
        <f>VLOOKUP(A19,'ORÇAMENTO GLOBAL'!$A$14:$M$458,13,0)</f>
        <v>7878.05</v>
      </c>
      <c r="D19" s="293">
        <f t="shared" si="1"/>
        <v>0.04245534551</v>
      </c>
      <c r="E19" s="299"/>
      <c r="F19" s="292">
        <f t="shared" si="2"/>
        <v>0</v>
      </c>
      <c r="G19" s="294">
        <v>1.0</v>
      </c>
      <c r="H19" s="292">
        <f t="shared" si="3"/>
        <v>7878.05</v>
      </c>
      <c r="I19" s="294"/>
      <c r="J19" s="292">
        <f t="shared" si="4"/>
        <v>0</v>
      </c>
      <c r="K19" s="295"/>
      <c r="L19" s="292">
        <f t="shared" si="5"/>
        <v>0</v>
      </c>
      <c r="M19" s="295"/>
      <c r="N19" s="292">
        <f t="shared" si="6"/>
        <v>0</v>
      </c>
      <c r="O19" s="296">
        <f t="shared" si="7"/>
        <v>1</v>
      </c>
      <c r="P19" s="300">
        <f t="shared" si="8"/>
        <v>1</v>
      </c>
      <c r="Q19" s="289"/>
      <c r="R19" s="289"/>
      <c r="S19" s="289"/>
      <c r="T19" s="289"/>
      <c r="U19" s="289"/>
      <c r="V19" s="289"/>
      <c r="W19" s="289"/>
      <c r="X19" s="289"/>
      <c r="Y19" s="289"/>
    </row>
    <row r="20" ht="12.75" customHeight="1">
      <c r="A20" s="298" t="s">
        <v>184</v>
      </c>
      <c r="B20" s="291" t="str">
        <f>VLOOKUP(A20,'ORÇAMENTO GLOBAL'!$A$14:$M$458,4,0)</f>
        <v>LABORATÓRIOS 02 e SALA 03</v>
      </c>
      <c r="C20" s="292">
        <f>VLOOKUP(A20,'ORÇAMENTO GLOBAL'!$A$14:$M$458,13,0)</f>
        <v>17548.05</v>
      </c>
      <c r="D20" s="293">
        <f t="shared" si="1"/>
        <v>0.09456763105</v>
      </c>
      <c r="E20" s="299"/>
      <c r="F20" s="292">
        <f t="shared" si="2"/>
        <v>0</v>
      </c>
      <c r="G20" s="294"/>
      <c r="H20" s="292">
        <f t="shared" si="3"/>
        <v>0</v>
      </c>
      <c r="I20" s="294">
        <v>1.0</v>
      </c>
      <c r="J20" s="292">
        <f t="shared" si="4"/>
        <v>17548.05</v>
      </c>
      <c r="K20" s="295"/>
      <c r="L20" s="292">
        <f t="shared" si="5"/>
        <v>0</v>
      </c>
      <c r="M20" s="295"/>
      <c r="N20" s="292">
        <f t="shared" si="6"/>
        <v>0</v>
      </c>
      <c r="O20" s="296">
        <f t="shared" si="7"/>
        <v>1</v>
      </c>
      <c r="P20" s="300">
        <f t="shared" si="8"/>
        <v>1</v>
      </c>
      <c r="Q20" s="289"/>
      <c r="R20" s="289"/>
      <c r="S20" s="289"/>
      <c r="T20" s="289"/>
      <c r="U20" s="289"/>
      <c r="V20" s="289"/>
      <c r="W20" s="289"/>
      <c r="X20" s="289"/>
      <c r="Y20" s="289"/>
    </row>
    <row r="21" ht="12.75" customHeight="1">
      <c r="A21" s="298" t="s">
        <v>229</v>
      </c>
      <c r="B21" s="291" t="str">
        <f>VLOOKUP(A21,'ORÇAMENTO GLOBAL'!$A$14:$M$458,4,0)</f>
        <v>LABORATÓRIO 03, APOIO E COPA</v>
      </c>
      <c r="C21" s="292">
        <f>VLOOKUP(A21,'ORÇAMENTO GLOBAL'!$A$14:$M$458,13,0)</f>
        <v>10519.7</v>
      </c>
      <c r="D21" s="293">
        <f t="shared" si="1"/>
        <v>0.05669137644</v>
      </c>
      <c r="E21" s="299"/>
      <c r="F21" s="292">
        <f t="shared" si="2"/>
        <v>0</v>
      </c>
      <c r="G21" s="294"/>
      <c r="H21" s="292">
        <f t="shared" si="3"/>
        <v>0</v>
      </c>
      <c r="I21" s="294">
        <v>1.0</v>
      </c>
      <c r="J21" s="292">
        <f t="shared" si="4"/>
        <v>10519.7</v>
      </c>
      <c r="K21" s="295"/>
      <c r="L21" s="292">
        <f t="shared" si="5"/>
        <v>0</v>
      </c>
      <c r="M21" s="295"/>
      <c r="N21" s="292">
        <f t="shared" si="6"/>
        <v>0</v>
      </c>
      <c r="O21" s="296">
        <f t="shared" si="7"/>
        <v>1</v>
      </c>
      <c r="P21" s="300">
        <f t="shared" si="8"/>
        <v>1</v>
      </c>
      <c r="Q21" s="289"/>
      <c r="R21" s="289"/>
      <c r="S21" s="289"/>
      <c r="T21" s="289"/>
      <c r="U21" s="289"/>
      <c r="V21" s="289"/>
      <c r="W21" s="289"/>
      <c r="X21" s="289"/>
      <c r="Y21" s="289"/>
    </row>
    <row r="22" ht="12.75" customHeight="1">
      <c r="A22" s="298" t="s">
        <v>293</v>
      </c>
      <c r="B22" s="291" t="str">
        <f>VLOOKUP(A22,'ORÇAMENTO GLOBAL'!$A$14:$M$458,4,0)</f>
        <v>LABORATÓRIO 04</v>
      </c>
      <c r="C22" s="292">
        <f>VLOOKUP(A22,'ORÇAMENTO GLOBAL'!$A$14:$M$458,13,0)</f>
        <v>1968.18</v>
      </c>
      <c r="D22" s="293">
        <f t="shared" si="1"/>
        <v>0.01060665544</v>
      </c>
      <c r="E22" s="299"/>
      <c r="F22" s="292">
        <f t="shared" si="2"/>
        <v>0</v>
      </c>
      <c r="G22" s="294"/>
      <c r="H22" s="292">
        <f t="shared" si="3"/>
        <v>0</v>
      </c>
      <c r="I22" s="294">
        <v>1.0</v>
      </c>
      <c r="J22" s="292">
        <f t="shared" si="4"/>
        <v>1968.18</v>
      </c>
      <c r="K22" s="295"/>
      <c r="L22" s="292">
        <f t="shared" si="5"/>
        <v>0</v>
      </c>
      <c r="M22" s="295"/>
      <c r="N22" s="292">
        <f t="shared" si="6"/>
        <v>0</v>
      </c>
      <c r="O22" s="296">
        <f t="shared" si="7"/>
        <v>1</v>
      </c>
      <c r="P22" s="300">
        <f t="shared" si="8"/>
        <v>1</v>
      </c>
      <c r="Q22" s="289"/>
      <c r="R22" s="289"/>
      <c r="S22" s="289"/>
      <c r="T22" s="289"/>
      <c r="U22" s="289"/>
      <c r="V22" s="289"/>
      <c r="W22" s="289"/>
      <c r="X22" s="289"/>
      <c r="Y22" s="289"/>
    </row>
    <row r="23" ht="12.75" customHeight="1">
      <c r="A23" s="298" t="s">
        <v>313</v>
      </c>
      <c r="B23" s="291" t="str">
        <f>VLOOKUP(A23,'ORÇAMENTO GLOBAL'!$A$14:$M$458,4,0)</f>
        <v>SANITÁRIOS E SALA 04</v>
      </c>
      <c r="C23" s="292">
        <f>VLOOKUP(A23,'ORÇAMENTO GLOBAL'!$A$14:$M$458,13,0)</f>
        <v>6730.58</v>
      </c>
      <c r="D23" s="293">
        <f t="shared" si="1"/>
        <v>0.03627155189</v>
      </c>
      <c r="E23" s="301"/>
      <c r="F23" s="292">
        <f t="shared" si="2"/>
        <v>0</v>
      </c>
      <c r="G23" s="294"/>
      <c r="H23" s="292">
        <f t="shared" si="3"/>
        <v>0</v>
      </c>
      <c r="I23" s="294">
        <v>1.0</v>
      </c>
      <c r="J23" s="292">
        <f t="shared" si="4"/>
        <v>6730.58</v>
      </c>
      <c r="K23" s="294"/>
      <c r="L23" s="292">
        <f t="shared" si="5"/>
        <v>0</v>
      </c>
      <c r="M23" s="295"/>
      <c r="N23" s="292">
        <f t="shared" si="6"/>
        <v>0</v>
      </c>
      <c r="O23" s="296">
        <f t="shared" si="7"/>
        <v>1</v>
      </c>
      <c r="P23" s="300">
        <f t="shared" si="8"/>
        <v>1</v>
      </c>
      <c r="Q23" s="289"/>
      <c r="R23" s="289"/>
      <c r="S23" s="289"/>
      <c r="T23" s="289"/>
      <c r="U23" s="289"/>
      <c r="V23" s="289"/>
      <c r="W23" s="289"/>
      <c r="X23" s="289"/>
      <c r="Y23" s="289"/>
    </row>
    <row r="24" ht="12.75" customHeight="1">
      <c r="A24" s="298" t="s">
        <v>345</v>
      </c>
      <c r="B24" s="291" t="str">
        <f>VLOOKUP(A24,'ORÇAMENTO GLOBAL'!$A$14:$M$458,4,0)</f>
        <v>CÂMARA FRIA e CIRCULAÇÃO DE ACESSO</v>
      </c>
      <c r="C24" s="292">
        <f>VLOOKUP(A24,'ORÇAMENTO GLOBAL'!$A$14:$M$458,13,0)</f>
        <v>2051.15</v>
      </c>
      <c r="D24" s="293">
        <f t="shared" si="1"/>
        <v>0.0110537864</v>
      </c>
      <c r="E24" s="299"/>
      <c r="F24" s="292">
        <f t="shared" si="2"/>
        <v>0</v>
      </c>
      <c r="G24" s="294"/>
      <c r="H24" s="292">
        <f t="shared" si="3"/>
        <v>0</v>
      </c>
      <c r="I24" s="295"/>
      <c r="J24" s="292">
        <f t="shared" si="4"/>
        <v>0</v>
      </c>
      <c r="K24" s="294">
        <v>1.0</v>
      </c>
      <c r="L24" s="292">
        <f t="shared" si="5"/>
        <v>2051.15</v>
      </c>
      <c r="M24" s="295"/>
      <c r="N24" s="292">
        <f t="shared" si="6"/>
        <v>0</v>
      </c>
      <c r="O24" s="296">
        <f t="shared" si="7"/>
        <v>1</v>
      </c>
      <c r="P24" s="300">
        <f t="shared" si="8"/>
        <v>1</v>
      </c>
      <c r="Q24" s="289"/>
      <c r="R24" s="289"/>
      <c r="S24" s="289"/>
      <c r="T24" s="289"/>
      <c r="U24" s="289"/>
      <c r="V24" s="289"/>
      <c r="W24" s="289"/>
      <c r="X24" s="289"/>
      <c r="Y24" s="289"/>
    </row>
    <row r="25" ht="12.75" customHeight="1">
      <c r="A25" s="298" t="s">
        <v>355</v>
      </c>
      <c r="B25" s="291" t="str">
        <f>VLOOKUP(A25,'ORÇAMENTO GLOBAL'!$A$14:$M$458,4,0)</f>
        <v>BWC MASCULINO </v>
      </c>
      <c r="C25" s="292">
        <f>VLOOKUP(A25,'ORÇAMENTO GLOBAL'!$A$14:$M$458,13,0)</f>
        <v>14897.9</v>
      </c>
      <c r="D25" s="293">
        <f t="shared" si="1"/>
        <v>0.08028579304</v>
      </c>
      <c r="E25" s="301"/>
      <c r="F25" s="292">
        <f t="shared" si="2"/>
        <v>0</v>
      </c>
      <c r="G25" s="294"/>
      <c r="H25" s="292">
        <f t="shared" si="3"/>
        <v>0</v>
      </c>
      <c r="I25" s="294"/>
      <c r="J25" s="292">
        <f t="shared" si="4"/>
        <v>0</v>
      </c>
      <c r="K25" s="294">
        <v>1.0</v>
      </c>
      <c r="L25" s="292">
        <f t="shared" si="5"/>
        <v>14897.9</v>
      </c>
      <c r="M25" s="295"/>
      <c r="N25" s="292">
        <f t="shared" si="6"/>
        <v>0</v>
      </c>
      <c r="O25" s="296">
        <f t="shared" si="7"/>
        <v>1</v>
      </c>
      <c r="P25" s="300">
        <f t="shared" si="8"/>
        <v>1</v>
      </c>
      <c r="Q25" s="289"/>
      <c r="R25" s="289"/>
      <c r="S25" s="289"/>
      <c r="T25" s="289"/>
      <c r="U25" s="289"/>
      <c r="V25" s="289"/>
      <c r="W25" s="289"/>
      <c r="X25" s="289"/>
      <c r="Y25" s="289"/>
    </row>
    <row r="26" ht="12.75" customHeight="1">
      <c r="A26" s="298" t="s">
        <v>509</v>
      </c>
      <c r="B26" s="291" t="str">
        <f>VLOOKUP(A26,'ORÇAMENTO GLOBAL'!$A$14:$M$458,4,0)</f>
        <v>BWC FEMININO</v>
      </c>
      <c r="C26" s="292">
        <f>VLOOKUP(A26,'ORÇAMENTO GLOBAL'!$A$14:$M$458,13,0)</f>
        <v>1099.78</v>
      </c>
      <c r="D26" s="293">
        <f t="shared" si="1"/>
        <v>0.005926788975</v>
      </c>
      <c r="E26" s="301"/>
      <c r="F26" s="292">
        <f t="shared" si="2"/>
        <v>0</v>
      </c>
      <c r="G26" s="294"/>
      <c r="H26" s="292">
        <f t="shared" si="3"/>
        <v>0</v>
      </c>
      <c r="I26" s="294"/>
      <c r="J26" s="292">
        <f t="shared" si="4"/>
        <v>0</v>
      </c>
      <c r="K26" s="294">
        <v>1.0</v>
      </c>
      <c r="L26" s="292">
        <f t="shared" si="5"/>
        <v>1099.78</v>
      </c>
      <c r="M26" s="295"/>
      <c r="N26" s="292">
        <f t="shared" si="6"/>
        <v>0</v>
      </c>
      <c r="O26" s="296">
        <f t="shared" si="7"/>
        <v>1</v>
      </c>
      <c r="P26" s="300">
        <f t="shared" si="8"/>
        <v>1</v>
      </c>
      <c r="Q26" s="289"/>
      <c r="R26" s="289"/>
      <c r="S26" s="289"/>
      <c r="T26" s="289"/>
      <c r="U26" s="289"/>
      <c r="V26" s="289"/>
      <c r="W26" s="289"/>
      <c r="X26" s="289"/>
      <c r="Y26" s="289"/>
    </row>
    <row r="27" ht="12.75" customHeight="1">
      <c r="A27" s="298" t="s">
        <v>517</v>
      </c>
      <c r="B27" s="291" t="str">
        <f>VLOOKUP(A27,'ORÇAMENTO GLOBAL'!$A$14:$M$458,4,0)</f>
        <v>REFEITÓRIO</v>
      </c>
      <c r="C27" s="292">
        <f>VLOOKUP(A27,'ORÇAMENTO GLOBAL'!$A$14:$M$458,13,0)</f>
        <v>1363.48</v>
      </c>
      <c r="D27" s="293">
        <f t="shared" si="1"/>
        <v>0.007347886152</v>
      </c>
      <c r="E27" s="301"/>
      <c r="F27" s="292">
        <f t="shared" si="2"/>
        <v>0</v>
      </c>
      <c r="G27" s="294"/>
      <c r="H27" s="292">
        <f t="shared" si="3"/>
        <v>0</v>
      </c>
      <c r="I27" s="294"/>
      <c r="J27" s="292">
        <f t="shared" si="4"/>
        <v>0</v>
      </c>
      <c r="K27" s="294">
        <v>1.0</v>
      </c>
      <c r="L27" s="292">
        <f t="shared" si="5"/>
        <v>1363.48</v>
      </c>
      <c r="M27" s="295"/>
      <c r="N27" s="292">
        <f t="shared" si="6"/>
        <v>0</v>
      </c>
      <c r="O27" s="296">
        <f t="shared" si="7"/>
        <v>1</v>
      </c>
      <c r="P27" s="300">
        <f t="shared" si="8"/>
        <v>1</v>
      </c>
      <c r="Q27" s="289"/>
      <c r="R27" s="289"/>
      <c r="S27" s="289"/>
      <c r="T27" s="289"/>
      <c r="U27" s="289"/>
      <c r="V27" s="289"/>
      <c r="W27" s="289"/>
      <c r="X27" s="289"/>
      <c r="Y27" s="289"/>
    </row>
    <row r="28" ht="12.75" customHeight="1">
      <c r="A28" s="298" t="s">
        <v>521</v>
      </c>
      <c r="B28" s="291" t="str">
        <f>VLOOKUP(A28,'ORÇAMENTO GLOBAL'!$A$14:$M$458,4,0)</f>
        <v>CIRCULAÇÃO - EM FRENTE AO REFEITÓRIO E BANHEIROS</v>
      </c>
      <c r="C28" s="292">
        <f>VLOOKUP(A28,'ORÇAMENTO GLOBAL'!$A$14:$M$458,13,0)</f>
        <v>840.64</v>
      </c>
      <c r="D28" s="293">
        <f t="shared" si="1"/>
        <v>0.004530265948</v>
      </c>
      <c r="E28" s="301"/>
      <c r="F28" s="292">
        <f t="shared" si="2"/>
        <v>0</v>
      </c>
      <c r="G28" s="294"/>
      <c r="H28" s="292">
        <f t="shared" si="3"/>
        <v>0</v>
      </c>
      <c r="I28" s="294"/>
      <c r="J28" s="292">
        <f t="shared" si="4"/>
        <v>0</v>
      </c>
      <c r="K28" s="294">
        <v>1.0</v>
      </c>
      <c r="L28" s="292">
        <f t="shared" si="5"/>
        <v>840.64</v>
      </c>
      <c r="M28" s="295"/>
      <c r="N28" s="292">
        <f t="shared" si="6"/>
        <v>0</v>
      </c>
      <c r="O28" s="296">
        <f t="shared" si="7"/>
        <v>1</v>
      </c>
      <c r="P28" s="300">
        <f t="shared" si="8"/>
        <v>1</v>
      </c>
      <c r="Q28" s="289"/>
      <c r="R28" s="289"/>
      <c r="S28" s="289"/>
      <c r="T28" s="289"/>
      <c r="U28" s="289"/>
      <c r="V28" s="289"/>
      <c r="W28" s="289"/>
      <c r="X28" s="289"/>
      <c r="Y28" s="289"/>
    </row>
    <row r="29" ht="12.75" customHeight="1">
      <c r="A29" s="298" t="s">
        <v>525</v>
      </c>
      <c r="B29" s="291" t="str">
        <f>VLOOKUP(A29,'ORÇAMENTO GLOBAL'!$A$14:$M$458,4,0)</f>
        <v>RAMPA DE ACESSO</v>
      </c>
      <c r="C29" s="292">
        <f>VLOOKUP(A29,'ORÇAMENTO GLOBAL'!$A$14:$M$458,13,0)</f>
        <v>1457.23</v>
      </c>
      <c r="D29" s="293">
        <f t="shared" si="1"/>
        <v>0.007853111257</v>
      </c>
      <c r="E29" s="301"/>
      <c r="F29" s="292">
        <f t="shared" si="2"/>
        <v>0</v>
      </c>
      <c r="G29" s="295"/>
      <c r="H29" s="292">
        <f t="shared" si="3"/>
        <v>0</v>
      </c>
      <c r="I29" s="294"/>
      <c r="J29" s="292">
        <f t="shared" si="4"/>
        <v>0</v>
      </c>
      <c r="K29" s="295"/>
      <c r="L29" s="292">
        <f t="shared" si="5"/>
        <v>0</v>
      </c>
      <c r="M29" s="294">
        <v>1.0</v>
      </c>
      <c r="N29" s="292">
        <f t="shared" si="6"/>
        <v>1457.23</v>
      </c>
      <c r="O29" s="296">
        <f t="shared" si="7"/>
        <v>1</v>
      </c>
      <c r="P29" s="300">
        <f t="shared" si="8"/>
        <v>1</v>
      </c>
      <c r="Q29" s="289"/>
      <c r="R29" s="289"/>
      <c r="S29" s="289"/>
      <c r="T29" s="289"/>
      <c r="U29" s="289"/>
      <c r="V29" s="289"/>
      <c r="W29" s="289"/>
      <c r="X29" s="289"/>
      <c r="Y29" s="289"/>
    </row>
    <row r="30" ht="12.75" customHeight="1">
      <c r="A30" s="298" t="s">
        <v>534</v>
      </c>
      <c r="B30" s="291" t="str">
        <f>VLOOKUP(A30,'ORÇAMENTO GLOBAL'!$A$14:$M$458,4,0)</f>
        <v>ELÉTRICA PRÉDIO PRINCIPAL</v>
      </c>
      <c r="C30" s="292">
        <f>VLOOKUP(A30,'ORÇAMENTO GLOBAL'!$A$14:$M$458,13,0)</f>
        <v>13695.58</v>
      </c>
      <c r="D30" s="293">
        <f t="shared" si="1"/>
        <v>0.07380640906</v>
      </c>
      <c r="E30" s="301"/>
      <c r="F30" s="292">
        <f t="shared" si="2"/>
        <v>0</v>
      </c>
      <c r="G30" s="294"/>
      <c r="H30" s="292">
        <f t="shared" si="3"/>
        <v>0</v>
      </c>
      <c r="I30" s="294"/>
      <c r="J30" s="292">
        <f t="shared" si="4"/>
        <v>0</v>
      </c>
      <c r="K30" s="294">
        <v>0.5</v>
      </c>
      <c r="L30" s="292">
        <f t="shared" si="5"/>
        <v>6847.79</v>
      </c>
      <c r="M30" s="294">
        <v>0.5</v>
      </c>
      <c r="N30" s="292">
        <f t="shared" si="6"/>
        <v>6847.79</v>
      </c>
      <c r="O30" s="296">
        <f t="shared" si="7"/>
        <v>1</v>
      </c>
      <c r="P30" s="300">
        <f t="shared" si="8"/>
        <v>1</v>
      </c>
      <c r="Q30" s="289"/>
      <c r="R30" s="289"/>
      <c r="S30" s="289"/>
      <c r="T30" s="289"/>
      <c r="U30" s="289"/>
      <c r="V30" s="289"/>
      <c r="W30" s="289"/>
      <c r="X30" s="289"/>
      <c r="Y30" s="289"/>
    </row>
    <row r="31" ht="12.75" customHeight="1">
      <c r="A31" s="298" t="s">
        <v>605</v>
      </c>
      <c r="B31" s="302" t="str">
        <f>VLOOKUP(A31,'ORÇAMENTO GLOBAL'!$A$14:$M$458,4,0)</f>
        <v>HIDRÁULICA PONTO EXTERNO</v>
      </c>
      <c r="C31" s="292">
        <f>VLOOKUP(A31,'ORÇAMENTO GLOBAL'!$A$14:$M$458,13,0)</f>
        <v>479.31</v>
      </c>
      <c r="D31" s="293">
        <f t="shared" si="1"/>
        <v>0.002583034083</v>
      </c>
      <c r="E31" s="301"/>
      <c r="F31" s="292">
        <f t="shared" si="2"/>
        <v>0</v>
      </c>
      <c r="G31" s="295"/>
      <c r="H31" s="292">
        <f t="shared" si="3"/>
        <v>0</v>
      </c>
      <c r="I31" s="294"/>
      <c r="J31" s="292">
        <f t="shared" si="4"/>
        <v>0</v>
      </c>
      <c r="K31" s="295"/>
      <c r="L31" s="292">
        <f t="shared" si="5"/>
        <v>0</v>
      </c>
      <c r="M31" s="294">
        <v>1.0</v>
      </c>
      <c r="N31" s="292">
        <f t="shared" si="6"/>
        <v>479.31</v>
      </c>
      <c r="O31" s="296">
        <f t="shared" si="7"/>
        <v>1</v>
      </c>
      <c r="P31" s="300">
        <f t="shared" si="8"/>
        <v>1</v>
      </c>
      <c r="Q31" s="289"/>
      <c r="R31" s="289"/>
      <c r="S31" s="289"/>
      <c r="T31" s="289"/>
      <c r="U31" s="289"/>
      <c r="V31" s="289"/>
      <c r="W31" s="289"/>
      <c r="X31" s="289"/>
      <c r="Y31" s="289"/>
    </row>
    <row r="32" ht="12.75" customHeight="1">
      <c r="A32" s="298" t="s">
        <v>626</v>
      </c>
      <c r="B32" s="291" t="str">
        <f>VLOOKUP(A32,'ORÇAMENTO GLOBAL'!$A$14:$M$458,4,0)</f>
        <v>GALPÃO DEMOLIÇÕES</v>
      </c>
      <c r="C32" s="292">
        <f>VLOOKUP(A32,'ORÇAMENTO GLOBAL'!$A$14:$M$458,13,0)</f>
        <v>2552.45</v>
      </c>
      <c r="D32" s="293">
        <f t="shared" si="1"/>
        <v>0.01375532608</v>
      </c>
      <c r="E32" s="294">
        <v>1.0</v>
      </c>
      <c r="F32" s="292">
        <f t="shared" si="2"/>
        <v>2552.45</v>
      </c>
      <c r="G32" s="295"/>
      <c r="H32" s="292">
        <f t="shared" si="3"/>
        <v>0</v>
      </c>
      <c r="I32" s="294"/>
      <c r="J32" s="292">
        <f t="shared" si="4"/>
        <v>0</v>
      </c>
      <c r="K32" s="294"/>
      <c r="L32" s="292">
        <f t="shared" si="5"/>
        <v>0</v>
      </c>
      <c r="M32" s="295"/>
      <c r="N32" s="292">
        <f t="shared" si="6"/>
        <v>0</v>
      </c>
      <c r="O32" s="296">
        <f t="shared" si="7"/>
        <v>1</v>
      </c>
      <c r="P32" s="297">
        <f t="shared" si="8"/>
        <v>1</v>
      </c>
      <c r="Q32" s="289"/>
      <c r="R32" s="289"/>
      <c r="S32" s="289"/>
      <c r="T32" s="289"/>
      <c r="U32" s="289"/>
      <c r="V32" s="289"/>
      <c r="W32" s="289"/>
      <c r="X32" s="289"/>
      <c r="Y32" s="289"/>
    </row>
    <row r="33" ht="12.75" customHeight="1">
      <c r="A33" s="298" t="s">
        <v>652</v>
      </c>
      <c r="B33" s="291" t="str">
        <f>VLOOKUP(A33,'ORÇAMENTO GLOBAL'!$A$14:$M$458,4,0)</f>
        <v>GALPÃO CONSTRUÇÕES</v>
      </c>
      <c r="C33" s="292">
        <f>VLOOKUP(A33,'ORÇAMENTO GLOBAL'!$A$14:$M$458,13,0)</f>
        <v>33001.8</v>
      </c>
      <c r="D33" s="293">
        <f t="shared" si="1"/>
        <v>0.1778489374</v>
      </c>
      <c r="E33" s="294">
        <v>1.0</v>
      </c>
      <c r="F33" s="292">
        <f t="shared" si="2"/>
        <v>33001.8</v>
      </c>
      <c r="G33" s="294"/>
      <c r="H33" s="292">
        <f t="shared" si="3"/>
        <v>0</v>
      </c>
      <c r="I33" s="294"/>
      <c r="J33" s="292">
        <f t="shared" si="4"/>
        <v>0</v>
      </c>
      <c r="K33" s="294"/>
      <c r="L33" s="292">
        <f t="shared" si="5"/>
        <v>0</v>
      </c>
      <c r="M33" s="295"/>
      <c r="N33" s="292">
        <f t="shared" si="6"/>
        <v>0</v>
      </c>
      <c r="O33" s="296">
        <f t="shared" si="7"/>
        <v>1</v>
      </c>
      <c r="P33" s="297">
        <f t="shared" si="8"/>
        <v>1</v>
      </c>
      <c r="Q33" s="289"/>
      <c r="R33" s="289"/>
      <c r="S33" s="289"/>
      <c r="T33" s="289"/>
      <c r="U33" s="289"/>
      <c r="V33" s="289"/>
      <c r="W33" s="289"/>
      <c r="X33" s="289"/>
      <c r="Y33" s="289"/>
    </row>
    <row r="34" ht="12.75" customHeight="1">
      <c r="A34" s="298" t="s">
        <v>704</v>
      </c>
      <c r="B34" s="291" t="str">
        <f>VLOOKUP(A34,'ORÇAMENTO GLOBAL'!$A$14:$M$458,4,0)</f>
        <v>GALPÃO INSTALAÇÕES ELÉTRICAS</v>
      </c>
      <c r="C34" s="292">
        <f>VLOOKUP(A34,'ORÇAMENTO GLOBAL'!$A$14:$M$458,13,0)</f>
        <v>7597.55</v>
      </c>
      <c r="D34" s="293">
        <f t="shared" si="1"/>
        <v>0.040943712</v>
      </c>
      <c r="E34" s="295"/>
      <c r="F34" s="292">
        <f t="shared" si="2"/>
        <v>0</v>
      </c>
      <c r="G34" s="294">
        <v>1.0</v>
      </c>
      <c r="H34" s="292">
        <f t="shared" si="3"/>
        <v>7597.55</v>
      </c>
      <c r="I34" s="294"/>
      <c r="J34" s="292">
        <f t="shared" si="4"/>
        <v>0</v>
      </c>
      <c r="K34" s="294"/>
      <c r="L34" s="292">
        <f t="shared" si="5"/>
        <v>0</v>
      </c>
      <c r="M34" s="294"/>
      <c r="N34" s="292">
        <f t="shared" si="6"/>
        <v>0</v>
      </c>
      <c r="O34" s="296">
        <f t="shared" si="7"/>
        <v>1</v>
      </c>
      <c r="P34" s="297">
        <f t="shared" si="8"/>
        <v>1</v>
      </c>
      <c r="Q34" s="289"/>
      <c r="R34" s="289"/>
      <c r="S34" s="289"/>
      <c r="T34" s="289"/>
      <c r="U34" s="289"/>
      <c r="V34" s="289"/>
      <c r="W34" s="289"/>
      <c r="X34" s="289"/>
      <c r="Y34" s="289"/>
    </row>
    <row r="35" ht="12.75" customHeight="1">
      <c r="A35" s="298" t="s">
        <v>727</v>
      </c>
      <c r="B35" s="291" t="str">
        <f>VLOOKUP(A35,'ORÇAMENTO GLOBAL'!$A$14:$M$458,4,0)</f>
        <v>GARAGEM ALVENARIAS, BANCADAS E PISOS</v>
      </c>
      <c r="C35" s="292">
        <f>VLOOKUP(A35,'ORÇAMENTO GLOBAL'!$A$14:$M$458,13,0)</f>
        <v>6181.79</v>
      </c>
      <c r="D35" s="293">
        <f t="shared" si="1"/>
        <v>0.03331408538</v>
      </c>
      <c r="E35" s="301"/>
      <c r="F35" s="292">
        <f t="shared" si="2"/>
        <v>0</v>
      </c>
      <c r="G35" s="295"/>
      <c r="H35" s="292">
        <f t="shared" si="3"/>
        <v>0</v>
      </c>
      <c r="I35" s="294"/>
      <c r="J35" s="292">
        <f t="shared" si="4"/>
        <v>0</v>
      </c>
      <c r="K35" s="294">
        <v>0.6</v>
      </c>
      <c r="L35" s="292">
        <f t="shared" si="5"/>
        <v>3709.074</v>
      </c>
      <c r="M35" s="294">
        <v>0.4</v>
      </c>
      <c r="N35" s="292">
        <f t="shared" si="6"/>
        <v>2472.716</v>
      </c>
      <c r="O35" s="296">
        <f t="shared" si="7"/>
        <v>1</v>
      </c>
      <c r="P35" s="300">
        <f t="shared" si="8"/>
        <v>1</v>
      </c>
      <c r="Q35" s="289"/>
      <c r="R35" s="289"/>
      <c r="S35" s="289"/>
      <c r="T35" s="289"/>
      <c r="U35" s="289"/>
      <c r="V35" s="289"/>
      <c r="W35" s="289"/>
      <c r="X35" s="289"/>
      <c r="Y35" s="289"/>
    </row>
    <row r="36" ht="12.75" customHeight="1">
      <c r="A36" s="298" t="s">
        <v>753</v>
      </c>
      <c r="B36" s="291" t="str">
        <f>VLOOKUP(A36,'ORÇAMENTO GLOBAL'!$A$14:$M$458,4,0)</f>
        <v>GARAGEM INSTALAÇÕES ELÉTRICAS</v>
      </c>
      <c r="C36" s="292">
        <f>VLOOKUP(A36,'ORÇAMENTO GLOBAL'!$A$14:$M$458,13,0)</f>
        <v>10657.14</v>
      </c>
      <c r="D36" s="293">
        <f t="shared" si="1"/>
        <v>0.05743204992</v>
      </c>
      <c r="E36" s="301"/>
      <c r="F36" s="292">
        <f t="shared" si="2"/>
        <v>0</v>
      </c>
      <c r="G36" s="295"/>
      <c r="H36" s="292">
        <f t="shared" si="3"/>
        <v>0</v>
      </c>
      <c r="I36" s="295"/>
      <c r="J36" s="292">
        <f t="shared" si="4"/>
        <v>0</v>
      </c>
      <c r="K36" s="294">
        <v>0.6</v>
      </c>
      <c r="L36" s="292">
        <f t="shared" si="5"/>
        <v>6394.284</v>
      </c>
      <c r="M36" s="294">
        <v>0.4</v>
      </c>
      <c r="N36" s="292">
        <f t="shared" si="6"/>
        <v>4262.856</v>
      </c>
      <c r="O36" s="296">
        <f t="shared" si="7"/>
        <v>1</v>
      </c>
      <c r="P36" s="300">
        <f t="shared" si="8"/>
        <v>1</v>
      </c>
      <c r="Q36" s="289"/>
      <c r="R36" s="289"/>
      <c r="S36" s="289"/>
      <c r="T36" s="289"/>
      <c r="U36" s="289"/>
      <c r="V36" s="289"/>
      <c r="W36" s="289"/>
      <c r="X36" s="289"/>
      <c r="Y36" s="289"/>
    </row>
    <row r="37" ht="12.75" customHeight="1">
      <c r="A37" s="298" t="s">
        <v>814</v>
      </c>
      <c r="B37" s="291" t="str">
        <f>VLOOKUP(A37,'ORÇAMENTO GLOBAL'!$A$14:$M$458,4,0)</f>
        <v>ABRIGO DO PLANETÁRIO</v>
      </c>
      <c r="C37" s="292">
        <f>VLOOKUP(A37,'ORÇAMENTO GLOBAL'!$A$14:$M$458,13,0)</f>
        <v>20540.99</v>
      </c>
      <c r="D37" s="293">
        <f t="shared" si="1"/>
        <v>0.1106967876</v>
      </c>
      <c r="E37" s="299"/>
      <c r="F37" s="292">
        <f t="shared" si="2"/>
        <v>0</v>
      </c>
      <c r="G37" s="294"/>
      <c r="H37" s="292">
        <f t="shared" si="3"/>
        <v>0</v>
      </c>
      <c r="I37" s="294"/>
      <c r="J37" s="292">
        <f t="shared" si="4"/>
        <v>0</v>
      </c>
      <c r="K37" s="294"/>
      <c r="L37" s="292">
        <f t="shared" si="5"/>
        <v>0</v>
      </c>
      <c r="M37" s="294">
        <v>1.0</v>
      </c>
      <c r="N37" s="292">
        <f t="shared" si="6"/>
        <v>20540.99</v>
      </c>
      <c r="O37" s="296">
        <f t="shared" si="7"/>
        <v>1</v>
      </c>
      <c r="P37" s="300">
        <f t="shared" si="8"/>
        <v>1</v>
      </c>
      <c r="Q37" s="289"/>
      <c r="R37" s="289"/>
      <c r="S37" s="289"/>
      <c r="T37" s="289"/>
      <c r="U37" s="289"/>
      <c r="V37" s="289"/>
      <c r="W37" s="289"/>
      <c r="X37" s="289"/>
      <c r="Y37" s="289"/>
    </row>
    <row r="38" ht="12.75" customHeight="1">
      <c r="A38" s="298" t="s">
        <v>868</v>
      </c>
      <c r="B38" s="291" t="str">
        <f>VLOOKUP(A38,'ORÇAMENTO GLOBAL'!$A$14:$M$458,4,0)</f>
        <v>LIMPEZA FINAL E ENTULHO</v>
      </c>
      <c r="C38" s="292">
        <f>VLOOKUP(A38,'ORÇAMENTO GLOBAL'!$A$14:$M$458,13,0)</f>
        <v>2973.06</v>
      </c>
      <c r="D38" s="293">
        <f t="shared" si="1"/>
        <v>0.01602202189</v>
      </c>
      <c r="E38" s="299">
        <v>0.2</v>
      </c>
      <c r="F38" s="292">
        <f t="shared" si="2"/>
        <v>594.612</v>
      </c>
      <c r="G38" s="294">
        <v>0.2</v>
      </c>
      <c r="H38" s="292">
        <f t="shared" si="3"/>
        <v>594.612</v>
      </c>
      <c r="I38" s="294">
        <v>0.2</v>
      </c>
      <c r="J38" s="292">
        <f t="shared" si="4"/>
        <v>594.612</v>
      </c>
      <c r="K38" s="294">
        <v>0.2</v>
      </c>
      <c r="L38" s="292">
        <f t="shared" si="5"/>
        <v>594.612</v>
      </c>
      <c r="M38" s="294">
        <v>0.2</v>
      </c>
      <c r="N38" s="292">
        <f t="shared" si="6"/>
        <v>594.612</v>
      </c>
      <c r="O38" s="296">
        <f t="shared" si="7"/>
        <v>1</v>
      </c>
      <c r="P38" s="300">
        <f t="shared" si="8"/>
        <v>1</v>
      </c>
      <c r="Q38" s="289"/>
      <c r="R38" s="289"/>
      <c r="S38" s="289"/>
      <c r="T38" s="289"/>
      <c r="U38" s="289"/>
      <c r="V38" s="289"/>
      <c r="W38" s="289"/>
      <c r="X38" s="289"/>
      <c r="Y38" s="289"/>
    </row>
    <row r="39" ht="12.75" customHeight="1">
      <c r="A39" s="303"/>
      <c r="B39" s="304" t="s">
        <v>24</v>
      </c>
      <c r="C39" s="305">
        <f>SUM(C14:C38)</f>
        <v>185560.85</v>
      </c>
      <c r="D39" s="306">
        <f t="shared" si="1"/>
        <v>1</v>
      </c>
      <c r="E39" s="307"/>
      <c r="F39" s="308"/>
      <c r="G39" s="309"/>
      <c r="H39" s="310"/>
      <c r="I39" s="311"/>
      <c r="J39" s="310"/>
      <c r="K39" s="311"/>
      <c r="L39" s="310"/>
      <c r="M39" s="311"/>
      <c r="N39" s="310"/>
      <c r="O39" s="312"/>
      <c r="P39" s="313"/>
      <c r="Q39" s="289"/>
      <c r="R39" s="289"/>
      <c r="S39" s="289"/>
      <c r="T39" s="289"/>
      <c r="U39" s="289"/>
      <c r="V39" s="289"/>
      <c r="W39" s="289"/>
      <c r="X39" s="289"/>
      <c r="Y39" s="289"/>
    </row>
    <row r="40" ht="12.75" customHeight="1">
      <c r="A40" s="314"/>
      <c r="B40" s="315"/>
      <c r="C40" s="316"/>
      <c r="D40" s="317"/>
      <c r="E40" s="318"/>
      <c r="F40" s="319"/>
      <c r="G40" s="320"/>
      <c r="H40" s="321"/>
      <c r="I40" s="322"/>
      <c r="J40" s="321"/>
      <c r="K40" s="323"/>
      <c r="L40" s="321"/>
      <c r="M40" s="323"/>
      <c r="N40" s="321"/>
      <c r="O40" s="289"/>
      <c r="P40" s="289"/>
      <c r="Q40" s="289"/>
      <c r="R40" s="289"/>
      <c r="S40" s="289"/>
      <c r="T40" s="289"/>
      <c r="U40" s="289"/>
      <c r="V40" s="289"/>
      <c r="W40" s="289"/>
      <c r="X40" s="289"/>
      <c r="Y40" s="289"/>
    </row>
    <row r="41" ht="12.75" customHeight="1">
      <c r="A41" s="324"/>
      <c r="B41" s="325" t="s">
        <v>945</v>
      </c>
      <c r="C41" s="326"/>
      <c r="D41" s="326"/>
      <c r="E41" s="327"/>
      <c r="F41" s="328">
        <f>SUM(F14:F40)</f>
        <v>36148.862</v>
      </c>
      <c r="G41" s="329"/>
      <c r="H41" s="328">
        <f>SUM(H15:H40)</f>
        <v>30604.002</v>
      </c>
      <c r="I41" s="330"/>
      <c r="J41" s="328">
        <f>SUM(J14:J40)</f>
        <v>37361.122</v>
      </c>
      <c r="K41" s="330"/>
      <c r="L41" s="328">
        <f>SUM(L14:L40)</f>
        <v>37798.71</v>
      </c>
      <c r="M41" s="330"/>
      <c r="N41" s="328">
        <f>SUM(N14:N40)</f>
        <v>43648.154</v>
      </c>
      <c r="O41" s="289"/>
      <c r="P41" s="289"/>
      <c r="Q41" s="289"/>
      <c r="R41" s="289"/>
      <c r="S41" s="289"/>
      <c r="T41" s="289"/>
      <c r="U41" s="289"/>
      <c r="V41" s="289"/>
      <c r="W41" s="289"/>
      <c r="X41" s="289"/>
      <c r="Y41" s="289"/>
    </row>
    <row r="42" ht="12.75" customHeight="1">
      <c r="A42" s="324"/>
      <c r="B42" s="325" t="s">
        <v>946</v>
      </c>
      <c r="C42" s="331"/>
      <c r="D42" s="331"/>
      <c r="E42" s="332">
        <f>F41/$C$39</f>
        <v>0.1948086679</v>
      </c>
      <c r="F42" s="332"/>
      <c r="G42" s="332">
        <f>H41/$C$39</f>
        <v>0.1649270415</v>
      </c>
      <c r="H42" s="332"/>
      <c r="I42" s="332">
        <f>J41/$C$39</f>
        <v>0.2013416192</v>
      </c>
      <c r="J42" s="332"/>
      <c r="K42" s="332">
        <f>L41/$C$39</f>
        <v>0.2036998106</v>
      </c>
      <c r="L42" s="332"/>
      <c r="M42" s="332">
        <f>N41/$C$39</f>
        <v>0.2352228609</v>
      </c>
      <c r="N42" s="332"/>
      <c r="O42" s="289"/>
      <c r="P42" s="289"/>
      <c r="Q42" s="289"/>
      <c r="R42" s="289"/>
      <c r="S42" s="289"/>
      <c r="T42" s="289"/>
      <c r="U42" s="289"/>
      <c r="V42" s="289"/>
      <c r="W42" s="289"/>
      <c r="X42" s="289"/>
      <c r="Y42" s="289"/>
    </row>
    <row r="43" ht="12.75" customHeight="1">
      <c r="A43" s="324"/>
      <c r="B43" s="325" t="s">
        <v>947</v>
      </c>
      <c r="C43" s="326"/>
      <c r="D43" s="326"/>
      <c r="E43" s="327"/>
      <c r="F43" s="328">
        <f>F41</f>
        <v>36148.862</v>
      </c>
      <c r="G43" s="330"/>
      <c r="H43" s="328">
        <f>H41+F43</f>
        <v>66752.864</v>
      </c>
      <c r="I43" s="330"/>
      <c r="J43" s="328">
        <f>J41+H43</f>
        <v>104113.986</v>
      </c>
      <c r="K43" s="330"/>
      <c r="L43" s="328">
        <f>L41+J43</f>
        <v>141912.696</v>
      </c>
      <c r="M43" s="330"/>
      <c r="N43" s="328">
        <f>N41+L43</f>
        <v>185560.85</v>
      </c>
      <c r="O43" s="289"/>
      <c r="P43" s="289"/>
      <c r="Q43" s="289"/>
      <c r="R43" s="289"/>
      <c r="S43" s="289"/>
      <c r="T43" s="289"/>
      <c r="U43" s="289"/>
      <c r="V43" s="289"/>
      <c r="W43" s="289"/>
      <c r="X43" s="289"/>
      <c r="Y43" s="289"/>
    </row>
    <row r="44" ht="12.75" customHeight="1">
      <c r="A44" s="324"/>
      <c r="B44" s="325" t="s">
        <v>948</v>
      </c>
      <c r="C44" s="326"/>
      <c r="D44" s="331"/>
      <c r="E44" s="332">
        <f>E42</f>
        <v>0.1948086679</v>
      </c>
      <c r="F44" s="333"/>
      <c r="G44" s="334">
        <f>G42+E44</f>
        <v>0.3597357093</v>
      </c>
      <c r="H44" s="335"/>
      <c r="I44" s="334">
        <f>I42+G44</f>
        <v>0.5610773285</v>
      </c>
      <c r="J44" s="335"/>
      <c r="K44" s="334">
        <f>K42+I44</f>
        <v>0.7647771391</v>
      </c>
      <c r="L44" s="335"/>
      <c r="M44" s="334">
        <f>M42+K44</f>
        <v>1</v>
      </c>
      <c r="N44" s="335"/>
      <c r="O44" s="289"/>
      <c r="P44" s="289"/>
      <c r="Q44" s="289"/>
      <c r="R44" s="289"/>
      <c r="S44" s="289"/>
      <c r="T44" s="289"/>
      <c r="U44" s="289"/>
      <c r="V44" s="289"/>
      <c r="W44" s="289"/>
      <c r="X44" s="289"/>
      <c r="Y44" s="289"/>
    </row>
    <row r="45" ht="12.75" customHeight="1"/>
    <row r="46" ht="12.75" customHeight="1">
      <c r="A46" s="336" t="s">
        <v>949</v>
      </c>
    </row>
    <row r="47" ht="12.75" customHeight="1"/>
    <row r="48" ht="12.75" customHeight="1"/>
    <row r="49" ht="12.75" customHeight="1">
      <c r="A49" s="280"/>
      <c r="B49" s="281"/>
      <c r="C49" s="281"/>
      <c r="D49" s="281"/>
      <c r="E49" s="281"/>
      <c r="F49" s="281"/>
      <c r="G49" s="281"/>
      <c r="H49" s="281"/>
      <c r="I49" s="281"/>
      <c r="J49" s="281"/>
      <c r="K49" s="281"/>
      <c r="L49" s="281"/>
      <c r="M49" s="281"/>
      <c r="N49" s="282"/>
    </row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</sheetData>
  <mergeCells count="18">
    <mergeCell ref="C3:G3"/>
    <mergeCell ref="C4:G4"/>
    <mergeCell ref="A1:N1"/>
    <mergeCell ref="A2:I2"/>
    <mergeCell ref="B3:B9"/>
    <mergeCell ref="C5:G5"/>
    <mergeCell ref="C6:G6"/>
    <mergeCell ref="C7:G7"/>
    <mergeCell ref="C8:G8"/>
    <mergeCell ref="A11:N11"/>
    <mergeCell ref="E12:F12"/>
    <mergeCell ref="G12:H12"/>
    <mergeCell ref="I12:J12"/>
    <mergeCell ref="K12:L12"/>
    <mergeCell ref="M12:N12"/>
    <mergeCell ref="C9:G9"/>
    <mergeCell ref="A49:N49"/>
    <mergeCell ref="A46:N48"/>
  </mergeCells>
  <printOptions horizontalCentered="1"/>
  <pageMargins bottom="0.7875" footer="0.0" header="0.0" left="0.511805555555555" right="0.511805555555555" top="0.7875"/>
  <pageSetup paperSize="9" orientation="landscape"/>
  <drawing r:id="rId1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4" width="14.43"/>
    <col customWidth="1" min="5" max="5" width="12.29"/>
    <col customWidth="1" min="6" max="11" width="14.43"/>
    <col customWidth="1" min="12" max="26" width="8.71"/>
  </cols>
  <sheetData>
    <row r="1">
      <c r="A1" s="337"/>
      <c r="B1" s="2"/>
      <c r="C1" s="2"/>
      <c r="D1" s="2"/>
      <c r="E1" s="2"/>
      <c r="F1" s="2"/>
      <c r="G1" s="2"/>
      <c r="H1" s="2"/>
      <c r="I1" s="2"/>
      <c r="J1" s="2"/>
      <c r="K1" s="3"/>
    </row>
    <row r="2">
      <c r="A2" s="185"/>
      <c r="B2" s="338"/>
      <c r="C2" s="338"/>
      <c r="D2" s="338"/>
      <c r="E2" s="338"/>
      <c r="F2" s="338"/>
      <c r="G2" s="338"/>
      <c r="H2" s="338"/>
      <c r="I2" s="338"/>
      <c r="J2" s="338"/>
      <c r="K2" s="338"/>
    </row>
    <row r="3">
      <c r="A3" s="185"/>
      <c r="B3" s="8"/>
      <c r="C3" s="9"/>
      <c r="D3" s="10" t="s">
        <v>1</v>
      </c>
      <c r="E3" s="11"/>
      <c r="F3" s="11"/>
      <c r="G3" s="11"/>
      <c r="H3" s="12"/>
      <c r="I3" s="338"/>
      <c r="J3" s="338"/>
      <c r="K3" s="338"/>
    </row>
    <row r="4">
      <c r="A4" s="185"/>
      <c r="B4" s="19"/>
      <c r="C4" s="20"/>
      <c r="D4" s="21" t="s">
        <v>3</v>
      </c>
      <c r="E4" s="11"/>
      <c r="F4" s="11"/>
      <c r="G4" s="11"/>
      <c r="H4" s="12"/>
      <c r="I4" s="338"/>
      <c r="J4" s="338"/>
      <c r="K4" s="338"/>
    </row>
    <row r="5">
      <c r="A5" s="185"/>
      <c r="B5" s="19"/>
      <c r="C5" s="20"/>
      <c r="D5" s="24" t="s">
        <v>5</v>
      </c>
      <c r="E5" s="11"/>
      <c r="F5" s="11"/>
      <c r="G5" s="11"/>
      <c r="H5" s="12"/>
      <c r="I5" s="338"/>
      <c r="J5" s="338"/>
      <c r="K5" s="338"/>
    </row>
    <row r="6">
      <c r="A6" s="185"/>
      <c r="B6" s="19"/>
      <c r="C6" s="20"/>
      <c r="D6" s="27" t="s">
        <v>6</v>
      </c>
      <c r="E6" s="11"/>
      <c r="F6" s="11"/>
      <c r="G6" s="11"/>
      <c r="H6" s="12"/>
      <c r="I6" s="338"/>
      <c r="J6" s="338"/>
      <c r="K6" s="338"/>
    </row>
    <row r="7">
      <c r="A7" s="185"/>
      <c r="B7" s="19"/>
      <c r="C7" s="20"/>
      <c r="D7" s="29" t="s">
        <v>8</v>
      </c>
      <c r="E7" s="11"/>
      <c r="F7" s="11"/>
      <c r="G7" s="11"/>
      <c r="H7" s="12"/>
      <c r="I7" s="338"/>
      <c r="J7" s="338"/>
      <c r="K7" s="338"/>
    </row>
    <row r="8">
      <c r="A8" s="185"/>
      <c r="B8" s="19"/>
      <c r="C8" s="20"/>
      <c r="D8" s="35" t="s">
        <v>10</v>
      </c>
      <c r="E8" s="11"/>
      <c r="F8" s="11"/>
      <c r="G8" s="11"/>
      <c r="H8" s="12"/>
      <c r="I8" s="338"/>
      <c r="J8" s="338"/>
      <c r="K8" s="338"/>
    </row>
    <row r="9">
      <c r="A9" s="185"/>
      <c r="B9" s="37"/>
      <c r="C9" s="38"/>
      <c r="D9" s="339" t="s">
        <v>950</v>
      </c>
      <c r="E9" s="11"/>
      <c r="F9" s="11"/>
      <c r="G9" s="11"/>
      <c r="H9" s="12"/>
      <c r="I9" s="338"/>
      <c r="J9" s="338"/>
      <c r="K9" s="338"/>
    </row>
    <row r="10">
      <c r="A10" s="185"/>
      <c r="B10" s="338"/>
      <c r="C10" s="338"/>
      <c r="D10" s="338"/>
      <c r="E10" s="338"/>
      <c r="F10" s="338"/>
      <c r="G10" s="338"/>
      <c r="H10" s="338"/>
      <c r="I10" s="338"/>
      <c r="J10" s="338"/>
      <c r="K10" s="338"/>
    </row>
    <row r="11">
      <c r="A11" s="340" t="s">
        <v>951</v>
      </c>
      <c r="B11" s="41"/>
      <c r="C11" s="41"/>
      <c r="D11" s="41"/>
      <c r="E11" s="41"/>
      <c r="F11" s="41"/>
      <c r="G11" s="41"/>
      <c r="H11" s="41"/>
      <c r="I11" s="41"/>
      <c r="J11" s="41"/>
      <c r="K11" s="341"/>
    </row>
    <row r="12">
      <c r="A12" s="342" t="s">
        <v>952</v>
      </c>
      <c r="B12" s="50"/>
      <c r="C12" s="50"/>
      <c r="D12" s="50"/>
      <c r="E12" s="50"/>
      <c r="F12" s="50"/>
      <c r="G12" s="50"/>
      <c r="H12" s="50"/>
      <c r="I12" s="50"/>
      <c r="J12" s="50"/>
      <c r="K12" s="17"/>
    </row>
    <row r="13">
      <c r="A13" s="343" t="s">
        <v>13</v>
      </c>
      <c r="B13" s="344" t="s">
        <v>953</v>
      </c>
      <c r="C13" s="5"/>
      <c r="D13" s="176"/>
      <c r="E13" s="343" t="s">
        <v>954</v>
      </c>
      <c r="F13" s="343" t="s">
        <v>955</v>
      </c>
      <c r="G13" s="343" t="s">
        <v>956</v>
      </c>
      <c r="H13" s="345" t="s">
        <v>957</v>
      </c>
      <c r="I13" s="342" t="s">
        <v>958</v>
      </c>
      <c r="J13" s="50"/>
      <c r="K13" s="17"/>
    </row>
    <row r="14">
      <c r="A14" s="53"/>
      <c r="B14" s="346"/>
      <c r="C14" s="41"/>
      <c r="D14" s="341"/>
      <c r="E14" s="53"/>
      <c r="F14" s="53"/>
      <c r="G14" s="53"/>
      <c r="H14" s="53"/>
      <c r="I14" s="196" t="s">
        <v>959</v>
      </c>
      <c r="J14" s="196" t="s">
        <v>960</v>
      </c>
      <c r="K14" s="196" t="s">
        <v>961</v>
      </c>
    </row>
    <row r="15">
      <c r="A15" s="347">
        <v>1.0</v>
      </c>
      <c r="B15" s="348" t="s">
        <v>962</v>
      </c>
      <c r="C15" s="50"/>
      <c r="D15" s="17"/>
      <c r="E15" s="349"/>
      <c r="F15" s="350">
        <v>0.03</v>
      </c>
      <c r="G15" s="349"/>
      <c r="H15" s="347" t="s">
        <v>963</v>
      </c>
      <c r="I15" s="351">
        <v>0.03</v>
      </c>
      <c r="J15" s="351">
        <v>0.04</v>
      </c>
      <c r="K15" s="351">
        <v>0.055</v>
      </c>
    </row>
    <row r="16">
      <c r="A16" s="347">
        <v>2.0</v>
      </c>
      <c r="B16" s="348" t="s">
        <v>964</v>
      </c>
      <c r="C16" s="50"/>
      <c r="D16" s="17"/>
      <c r="E16" s="349"/>
      <c r="F16" s="350">
        <v>0.008</v>
      </c>
      <c r="G16" s="349"/>
      <c r="H16" s="347" t="s">
        <v>963</v>
      </c>
      <c r="I16" s="351">
        <v>0.008</v>
      </c>
      <c r="J16" s="351">
        <v>0.008</v>
      </c>
      <c r="K16" s="351">
        <v>0.01</v>
      </c>
    </row>
    <row r="17">
      <c r="A17" s="347">
        <v>3.0</v>
      </c>
      <c r="B17" s="348" t="s">
        <v>965</v>
      </c>
      <c r="C17" s="50"/>
      <c r="D17" s="17"/>
      <c r="E17" s="349"/>
      <c r="F17" s="350">
        <v>0.0097</v>
      </c>
      <c r="G17" s="349"/>
      <c r="H17" s="347" t="s">
        <v>963</v>
      </c>
      <c r="I17" s="351">
        <v>0.0097</v>
      </c>
      <c r="J17" s="351">
        <v>0.0127</v>
      </c>
      <c r="K17" s="351">
        <v>0.0127</v>
      </c>
    </row>
    <row r="18">
      <c r="A18" s="347">
        <v>4.0</v>
      </c>
      <c r="B18" s="348" t="s">
        <v>966</v>
      </c>
      <c r="C18" s="50"/>
      <c r="D18" s="17"/>
      <c r="E18" s="349"/>
      <c r="F18" s="350">
        <v>0.0059</v>
      </c>
      <c r="G18" s="349"/>
      <c r="H18" s="347" t="s">
        <v>963</v>
      </c>
      <c r="I18" s="351">
        <v>0.0059</v>
      </c>
      <c r="J18" s="351">
        <v>0.0123</v>
      </c>
      <c r="K18" s="351">
        <v>0.0139</v>
      </c>
    </row>
    <row r="19">
      <c r="A19" s="347">
        <v>5.0</v>
      </c>
      <c r="B19" s="348" t="s">
        <v>967</v>
      </c>
      <c r="C19" s="50"/>
      <c r="D19" s="17"/>
      <c r="E19" s="349"/>
      <c r="F19" s="350">
        <v>0.0624</v>
      </c>
      <c r="G19" s="349"/>
      <c r="H19" s="347" t="s">
        <v>963</v>
      </c>
      <c r="I19" s="351">
        <v>0.0616</v>
      </c>
      <c r="J19" s="351">
        <v>0.074</v>
      </c>
      <c r="K19" s="351">
        <v>0.0896</v>
      </c>
    </row>
    <row r="20">
      <c r="A20" s="347">
        <v>6.0</v>
      </c>
      <c r="B20" s="348" t="s">
        <v>968</v>
      </c>
      <c r="C20" s="50"/>
      <c r="D20" s="17"/>
      <c r="E20" s="349"/>
      <c r="F20" s="350">
        <f>SUM(F21:F24)</f>
        <v>0.1115</v>
      </c>
      <c r="G20" s="352" t="s">
        <v>969</v>
      </c>
      <c r="H20" s="5"/>
      <c r="I20" s="5"/>
      <c r="J20" s="5"/>
      <c r="K20" s="176"/>
    </row>
    <row r="21" ht="15.75" customHeight="1">
      <c r="A21" s="353">
        <v>43836.0</v>
      </c>
      <c r="B21" s="348" t="s">
        <v>970</v>
      </c>
      <c r="C21" s="50"/>
      <c r="D21" s="50"/>
      <c r="E21" s="17"/>
      <c r="F21" s="350">
        <v>0.0065</v>
      </c>
      <c r="G21" s="354"/>
      <c r="K21" s="355"/>
    </row>
    <row r="22" ht="15.75" customHeight="1">
      <c r="A22" s="353">
        <v>43867.0</v>
      </c>
      <c r="B22" s="348" t="s">
        <v>971</v>
      </c>
      <c r="C22" s="50"/>
      <c r="D22" s="50"/>
      <c r="E22" s="17"/>
      <c r="F22" s="350">
        <v>0.03</v>
      </c>
      <c r="G22" s="354"/>
      <c r="K22" s="355"/>
    </row>
    <row r="23" ht="15.75" customHeight="1">
      <c r="A23" s="353">
        <v>43896.0</v>
      </c>
      <c r="B23" s="348" t="s">
        <v>972</v>
      </c>
      <c r="C23" s="50"/>
      <c r="D23" s="50"/>
      <c r="E23" s="17"/>
      <c r="F23" s="350">
        <v>0.03</v>
      </c>
      <c r="G23" s="354"/>
      <c r="K23" s="355"/>
    </row>
    <row r="24" ht="15.75" customHeight="1">
      <c r="A24" s="353">
        <v>43927.0</v>
      </c>
      <c r="B24" s="348" t="s">
        <v>973</v>
      </c>
      <c r="C24" s="50"/>
      <c r="D24" s="50"/>
      <c r="E24" s="17"/>
      <c r="F24" s="350">
        <v>0.045</v>
      </c>
      <c r="G24" s="354"/>
      <c r="K24" s="355"/>
    </row>
    <row r="25" ht="15.75" customHeight="1">
      <c r="A25" s="356"/>
      <c r="B25" s="50"/>
      <c r="C25" s="50"/>
      <c r="D25" s="50"/>
      <c r="E25" s="50"/>
      <c r="F25" s="17"/>
      <c r="G25" s="354"/>
      <c r="K25" s="355"/>
    </row>
    <row r="26" ht="15.75" customHeight="1">
      <c r="A26" s="342" t="s">
        <v>974</v>
      </c>
      <c r="B26" s="50"/>
      <c r="C26" s="50"/>
      <c r="D26" s="17"/>
      <c r="E26" s="349"/>
      <c r="F26" s="347"/>
      <c r="G26" s="346"/>
      <c r="H26" s="41"/>
      <c r="I26" s="41"/>
      <c r="J26" s="41"/>
      <c r="K26" s="341"/>
    </row>
    <row r="27" ht="15.75" customHeight="1">
      <c r="A27" s="342" t="s">
        <v>975</v>
      </c>
      <c r="B27" s="50"/>
      <c r="C27" s="50"/>
      <c r="D27" s="17"/>
      <c r="E27" s="349"/>
      <c r="F27" s="347"/>
      <c r="G27" s="348" t="s">
        <v>976</v>
      </c>
      <c r="H27" s="50"/>
      <c r="I27" s="50"/>
      <c r="J27" s="50"/>
      <c r="K27" s="17"/>
    </row>
    <row r="28" ht="15.75" customHeight="1">
      <c r="A28" s="342" t="s">
        <v>977</v>
      </c>
      <c r="B28" s="50"/>
      <c r="C28" s="50"/>
      <c r="D28" s="50"/>
      <c r="E28" s="17"/>
      <c r="F28" s="350">
        <f>ROUND((((1+(F15+F16+F17))*(1+F18)*(1+F19))/(1-F20))-1,4)</f>
        <v>0.2602</v>
      </c>
      <c r="G28" s="348" t="s">
        <v>978</v>
      </c>
      <c r="H28" s="50"/>
      <c r="I28" s="50"/>
      <c r="J28" s="50"/>
      <c r="K28" s="17"/>
    </row>
    <row r="29" ht="15.75" customHeight="1">
      <c r="A29" s="356"/>
      <c r="B29" s="50"/>
      <c r="C29" s="50"/>
      <c r="D29" s="50"/>
      <c r="E29" s="50"/>
      <c r="F29" s="17"/>
      <c r="G29" s="348" t="s">
        <v>979</v>
      </c>
      <c r="H29" s="50"/>
      <c r="I29" s="50"/>
      <c r="J29" s="50"/>
      <c r="K29" s="17"/>
    </row>
    <row r="30" ht="15.75" customHeight="1">
      <c r="A30" s="357"/>
      <c r="B30" s="50"/>
      <c r="C30" s="50"/>
      <c r="D30" s="50"/>
      <c r="E30" s="50"/>
      <c r="F30" s="17"/>
      <c r="G30" s="348" t="s">
        <v>980</v>
      </c>
      <c r="H30" s="50"/>
      <c r="I30" s="50"/>
      <c r="J30" s="50"/>
      <c r="K30" s="17"/>
    </row>
    <row r="31" ht="15.75" customHeight="1">
      <c r="A31" s="358" t="s">
        <v>981</v>
      </c>
      <c r="B31" s="50"/>
      <c r="C31" s="50"/>
      <c r="D31" s="17"/>
      <c r="E31" s="359"/>
      <c r="F31" s="359"/>
      <c r="G31" s="348" t="s">
        <v>982</v>
      </c>
      <c r="H31" s="50"/>
      <c r="I31" s="50"/>
      <c r="J31" s="50"/>
      <c r="K31" s="17"/>
    </row>
    <row r="32" ht="15.75" customHeight="1">
      <c r="A32" s="360" t="s">
        <v>983</v>
      </c>
      <c r="B32" s="350">
        <v>0.2034</v>
      </c>
      <c r="C32" s="350">
        <v>0.2212</v>
      </c>
      <c r="D32" s="350">
        <v>0.25</v>
      </c>
      <c r="E32" s="359"/>
      <c r="F32" s="359"/>
      <c r="G32" s="348" t="s">
        <v>984</v>
      </c>
      <c r="H32" s="50"/>
      <c r="I32" s="50"/>
      <c r="J32" s="50"/>
      <c r="K32" s="17"/>
    </row>
    <row r="33" ht="15.75" customHeight="1">
      <c r="A33" s="360" t="s">
        <v>985</v>
      </c>
      <c r="B33" s="350">
        <v>0.2601</v>
      </c>
      <c r="C33" s="350">
        <v>0.2787</v>
      </c>
      <c r="D33" s="350">
        <v>0.3089</v>
      </c>
      <c r="E33" s="361"/>
      <c r="F33" s="361"/>
      <c r="G33" s="348" t="s">
        <v>986</v>
      </c>
      <c r="H33" s="50"/>
      <c r="I33" s="50"/>
      <c r="J33" s="50"/>
      <c r="K33" s="17"/>
    </row>
    <row r="34" ht="15.75" customHeight="1">
      <c r="A34" s="361"/>
      <c r="B34" s="361"/>
      <c r="C34" s="361"/>
      <c r="D34" s="361"/>
      <c r="E34" s="361"/>
      <c r="F34" s="361"/>
      <c r="G34" s="348" t="s">
        <v>987</v>
      </c>
      <c r="H34" s="50"/>
      <c r="I34" s="50"/>
      <c r="J34" s="50"/>
      <c r="K34" s="17"/>
    </row>
    <row r="35" ht="15.75" customHeight="1"/>
    <row r="36" ht="15.75" customHeight="1">
      <c r="A36" s="362" t="s">
        <v>988</v>
      </c>
      <c r="B36" s="50"/>
      <c r="C36" s="50"/>
      <c r="D36" s="50"/>
      <c r="E36" s="50"/>
      <c r="F36" s="50"/>
      <c r="G36" s="50"/>
      <c r="H36" s="50"/>
      <c r="I36" s="50"/>
      <c r="J36" s="50"/>
      <c r="K36" s="17"/>
    </row>
    <row r="37" ht="15.75" customHeight="1">
      <c r="A37" s="342" t="s">
        <v>952</v>
      </c>
      <c r="B37" s="50"/>
      <c r="C37" s="50"/>
      <c r="D37" s="50"/>
      <c r="E37" s="50"/>
      <c r="F37" s="50"/>
      <c r="G37" s="50"/>
      <c r="H37" s="50"/>
      <c r="I37" s="50"/>
      <c r="J37" s="50"/>
      <c r="K37" s="17"/>
    </row>
    <row r="38" ht="15.0" customHeight="1">
      <c r="A38" s="343" t="s">
        <v>13</v>
      </c>
      <c r="B38" s="344" t="s">
        <v>953</v>
      </c>
      <c r="C38" s="5"/>
      <c r="D38" s="176"/>
      <c r="E38" s="343" t="s">
        <v>954</v>
      </c>
      <c r="F38" s="343" t="s">
        <v>955</v>
      </c>
      <c r="G38" s="343" t="s">
        <v>956</v>
      </c>
      <c r="H38" s="345" t="s">
        <v>957</v>
      </c>
      <c r="I38" s="342" t="s">
        <v>958</v>
      </c>
      <c r="J38" s="50"/>
      <c r="K38" s="17"/>
    </row>
    <row r="39" ht="15.75" customHeight="1">
      <c r="A39" s="53"/>
      <c r="B39" s="346"/>
      <c r="C39" s="41"/>
      <c r="D39" s="341"/>
      <c r="E39" s="53"/>
      <c r="F39" s="53"/>
      <c r="G39" s="53"/>
      <c r="H39" s="53"/>
      <c r="I39" s="208" t="s">
        <v>989</v>
      </c>
      <c r="J39" s="347" t="s">
        <v>990</v>
      </c>
      <c r="K39" s="347" t="s">
        <v>991</v>
      </c>
    </row>
    <row r="40" ht="15.75" customHeight="1">
      <c r="A40" s="347">
        <v>1.0</v>
      </c>
      <c r="B40" s="348" t="s">
        <v>962</v>
      </c>
      <c r="C40" s="50"/>
      <c r="D40" s="17"/>
      <c r="E40" s="349"/>
      <c r="F40" s="363">
        <v>0.015</v>
      </c>
      <c r="G40" s="349"/>
      <c r="H40" s="347" t="str">
        <f t="shared" ref="H40:H44" si="1">IF(AND(F40&gt;=I40,F40&lt;=K40),"OK","DIFERE")</f>
        <v>OK</v>
      </c>
      <c r="I40" s="350">
        <v>0.015</v>
      </c>
      <c r="J40" s="350">
        <v>0.0345</v>
      </c>
      <c r="K40" s="350">
        <v>0.0449</v>
      </c>
    </row>
    <row r="41" ht="15.75" customHeight="1">
      <c r="A41" s="347">
        <v>2.0</v>
      </c>
      <c r="B41" s="348" t="s">
        <v>964</v>
      </c>
      <c r="C41" s="50"/>
      <c r="D41" s="17"/>
      <c r="E41" s="349"/>
      <c r="F41" s="350">
        <v>0.003</v>
      </c>
      <c r="G41" s="349"/>
      <c r="H41" s="347" t="str">
        <f t="shared" si="1"/>
        <v>OK</v>
      </c>
      <c r="I41" s="350">
        <v>0.003</v>
      </c>
      <c r="J41" s="350">
        <v>0.0048</v>
      </c>
      <c r="K41" s="350">
        <v>0.0082</v>
      </c>
    </row>
    <row r="42" ht="15.75" customHeight="1">
      <c r="A42" s="347">
        <v>3.0</v>
      </c>
      <c r="B42" s="348" t="s">
        <v>965</v>
      </c>
      <c r="C42" s="50"/>
      <c r="D42" s="17"/>
      <c r="E42" s="349"/>
      <c r="F42" s="350">
        <v>0.0056</v>
      </c>
      <c r="G42" s="349"/>
      <c r="H42" s="347" t="str">
        <f t="shared" si="1"/>
        <v>OK</v>
      </c>
      <c r="I42" s="350">
        <v>0.0056</v>
      </c>
      <c r="J42" s="350">
        <v>0.0085</v>
      </c>
      <c r="K42" s="350">
        <v>0.0089</v>
      </c>
    </row>
    <row r="43" ht="15.75" customHeight="1">
      <c r="A43" s="347">
        <v>4.0</v>
      </c>
      <c r="B43" s="348" t="s">
        <v>966</v>
      </c>
      <c r="C43" s="50"/>
      <c r="D43" s="17"/>
      <c r="E43" s="349"/>
      <c r="F43" s="350">
        <v>0.0085</v>
      </c>
      <c r="G43" s="349"/>
      <c r="H43" s="347" t="str">
        <f t="shared" si="1"/>
        <v>OK</v>
      </c>
      <c r="I43" s="350">
        <v>0.0085</v>
      </c>
      <c r="J43" s="350">
        <v>0.0085</v>
      </c>
      <c r="K43" s="350">
        <v>0.0111</v>
      </c>
    </row>
    <row r="44" ht="15.75" customHeight="1">
      <c r="A44" s="347">
        <v>5.0</v>
      </c>
      <c r="B44" s="348" t="s">
        <v>967</v>
      </c>
      <c r="C44" s="50"/>
      <c r="D44" s="17"/>
      <c r="E44" s="349"/>
      <c r="F44" s="363">
        <v>0.0352</v>
      </c>
      <c r="G44" s="349"/>
      <c r="H44" s="347" t="str">
        <f t="shared" si="1"/>
        <v>OK</v>
      </c>
      <c r="I44" s="350">
        <v>0.035</v>
      </c>
      <c r="J44" s="350">
        <v>0.0511</v>
      </c>
      <c r="K44" s="350">
        <v>0.0622</v>
      </c>
    </row>
    <row r="45" ht="15.75" customHeight="1">
      <c r="A45" s="347">
        <v>6.0</v>
      </c>
      <c r="B45" s="348" t="s">
        <v>968</v>
      </c>
      <c r="C45" s="50"/>
      <c r="D45" s="17"/>
      <c r="E45" s="349"/>
      <c r="F45" s="350">
        <f>SUM(F46:F49)</f>
        <v>0.0815</v>
      </c>
      <c r="G45" s="352" t="s">
        <v>969</v>
      </c>
      <c r="H45" s="5"/>
      <c r="I45" s="5"/>
      <c r="J45" s="5"/>
      <c r="K45" s="176"/>
    </row>
    <row r="46" ht="15.75" customHeight="1">
      <c r="A46" s="353">
        <v>43836.0</v>
      </c>
      <c r="B46" s="348" t="s">
        <v>970</v>
      </c>
      <c r="C46" s="50"/>
      <c r="D46" s="50"/>
      <c r="E46" s="17"/>
      <c r="F46" s="350">
        <v>0.0065</v>
      </c>
      <c r="G46" s="354"/>
      <c r="K46" s="355"/>
    </row>
    <row r="47" ht="15.75" customHeight="1">
      <c r="A47" s="353">
        <v>43867.0</v>
      </c>
      <c r="B47" s="348" t="s">
        <v>971</v>
      </c>
      <c r="C47" s="50"/>
      <c r="D47" s="50"/>
      <c r="E47" s="17"/>
      <c r="F47" s="350">
        <v>0.03</v>
      </c>
      <c r="G47" s="354"/>
      <c r="K47" s="355"/>
    </row>
    <row r="48" ht="15.75" customHeight="1">
      <c r="A48" s="353">
        <v>43896.0</v>
      </c>
      <c r="B48" s="348" t="s">
        <v>972</v>
      </c>
      <c r="C48" s="50"/>
      <c r="D48" s="50"/>
      <c r="E48" s="17"/>
      <c r="F48" s="363">
        <v>0.0</v>
      </c>
      <c r="G48" s="354"/>
      <c r="K48" s="355"/>
    </row>
    <row r="49" ht="15.75" customHeight="1">
      <c r="A49" s="353">
        <v>43927.0</v>
      </c>
      <c r="B49" s="348" t="s">
        <v>973</v>
      </c>
      <c r="C49" s="50"/>
      <c r="D49" s="50"/>
      <c r="E49" s="17"/>
      <c r="F49" s="350">
        <v>0.045</v>
      </c>
      <c r="G49" s="354"/>
      <c r="K49" s="355"/>
    </row>
    <row r="50" ht="15.75" customHeight="1">
      <c r="A50" s="364"/>
      <c r="B50" s="41"/>
      <c r="C50" s="41"/>
      <c r="D50" s="41"/>
      <c r="E50" s="41"/>
      <c r="F50" s="341"/>
      <c r="G50" s="354"/>
      <c r="K50" s="355"/>
    </row>
    <row r="51" ht="15.75" customHeight="1">
      <c r="A51" s="342" t="s">
        <v>974</v>
      </c>
      <c r="B51" s="50"/>
      <c r="C51" s="50"/>
      <c r="D51" s="17"/>
      <c r="E51" s="349"/>
      <c r="F51" s="347"/>
      <c r="G51" s="346"/>
      <c r="H51" s="41"/>
      <c r="I51" s="41"/>
      <c r="J51" s="41"/>
      <c r="K51" s="341"/>
    </row>
    <row r="52" ht="15.75" customHeight="1">
      <c r="A52" s="342" t="s">
        <v>975</v>
      </c>
      <c r="B52" s="50"/>
      <c r="C52" s="50"/>
      <c r="D52" s="17"/>
      <c r="E52" s="349"/>
      <c r="F52" s="347"/>
      <c r="G52" s="348" t="s">
        <v>976</v>
      </c>
      <c r="H52" s="50"/>
      <c r="I52" s="50"/>
      <c r="J52" s="50"/>
      <c r="K52" s="17"/>
    </row>
    <row r="53" ht="15.75" customHeight="1">
      <c r="A53" s="342" t="s">
        <v>977</v>
      </c>
      <c r="B53" s="50"/>
      <c r="C53" s="50"/>
      <c r="D53" s="50"/>
      <c r="E53" s="17"/>
      <c r="F53" s="350">
        <f>(((1+(F40+F41+F42))*(1+F43)*(1+F44))/(1-F45))-1</f>
        <v>0.1634595331</v>
      </c>
      <c r="G53" s="348" t="s">
        <v>978</v>
      </c>
      <c r="H53" s="50"/>
      <c r="I53" s="50"/>
      <c r="J53" s="50"/>
      <c r="K53" s="17"/>
    </row>
    <row r="54" ht="15.75" customHeight="1">
      <c r="A54" s="364"/>
      <c r="B54" s="41"/>
      <c r="C54" s="41"/>
      <c r="D54" s="41"/>
      <c r="E54" s="41"/>
      <c r="F54" s="341"/>
      <c r="G54" s="348" t="s">
        <v>979</v>
      </c>
      <c r="H54" s="50"/>
      <c r="I54" s="50"/>
      <c r="J54" s="50"/>
      <c r="K54" s="17"/>
    </row>
    <row r="55" ht="15.75" customHeight="1">
      <c r="A55" s="357"/>
      <c r="B55" s="50"/>
      <c r="C55" s="50"/>
      <c r="D55" s="50"/>
      <c r="E55" s="50"/>
      <c r="F55" s="17"/>
      <c r="G55" s="348" t="s">
        <v>980</v>
      </c>
      <c r="H55" s="50"/>
      <c r="I55" s="50"/>
      <c r="J55" s="50"/>
      <c r="K55" s="17"/>
    </row>
    <row r="56" ht="15.75" customHeight="1">
      <c r="A56" s="358" t="s">
        <v>981</v>
      </c>
      <c r="B56" s="50"/>
      <c r="C56" s="50"/>
      <c r="D56" s="17"/>
      <c r="E56" s="365"/>
      <c r="F56" s="366"/>
      <c r="G56" s="348" t="s">
        <v>982</v>
      </c>
      <c r="H56" s="50"/>
      <c r="I56" s="50"/>
      <c r="J56" s="50"/>
      <c r="K56" s="17"/>
    </row>
    <row r="57" ht="15.75" customHeight="1">
      <c r="A57" s="360" t="s">
        <v>983</v>
      </c>
      <c r="B57" s="350">
        <v>0.111</v>
      </c>
      <c r="C57" s="350">
        <v>0.1402</v>
      </c>
      <c r="D57" s="350">
        <v>0.168</v>
      </c>
      <c r="E57" s="365"/>
      <c r="F57" s="366"/>
      <c r="G57" s="348" t="s">
        <v>984</v>
      </c>
      <c r="H57" s="50"/>
      <c r="I57" s="50"/>
      <c r="J57" s="50"/>
      <c r="K57" s="17"/>
    </row>
    <row r="58" ht="15.75" customHeight="1">
      <c r="A58" s="360" t="s">
        <v>985</v>
      </c>
      <c r="B58" s="350">
        <v>0.1634</v>
      </c>
      <c r="C58" s="350">
        <v>0.1939</v>
      </c>
      <c r="D58" s="350">
        <v>0.223</v>
      </c>
      <c r="E58" s="367"/>
      <c r="F58" s="368"/>
      <c r="G58" s="348" t="s">
        <v>986</v>
      </c>
      <c r="H58" s="50"/>
      <c r="I58" s="50"/>
      <c r="J58" s="50"/>
      <c r="K58" s="17"/>
    </row>
    <row r="59" ht="15.75" customHeight="1">
      <c r="A59" s="369"/>
      <c r="B59" s="370"/>
      <c r="C59" s="370"/>
      <c r="D59" s="370"/>
      <c r="E59" s="370"/>
      <c r="F59" s="371"/>
      <c r="G59" s="348" t="s">
        <v>987</v>
      </c>
      <c r="H59" s="50"/>
      <c r="I59" s="50"/>
      <c r="J59" s="50"/>
      <c r="K59" s="17"/>
    </row>
    <row r="60" ht="15.0" customHeight="1">
      <c r="A60" s="372"/>
      <c r="B60" s="50"/>
      <c r="C60" s="50"/>
      <c r="D60" s="50"/>
      <c r="E60" s="50"/>
      <c r="F60" s="50"/>
      <c r="G60" s="50"/>
      <c r="H60" s="50"/>
      <c r="I60" s="50"/>
      <c r="J60" s="50"/>
      <c r="K60" s="17"/>
    </row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80">
    <mergeCell ref="F38:F39"/>
    <mergeCell ref="G38:G39"/>
    <mergeCell ref="G31:K31"/>
    <mergeCell ref="G32:K32"/>
    <mergeCell ref="G33:K33"/>
    <mergeCell ref="G34:K34"/>
    <mergeCell ref="A36:K36"/>
    <mergeCell ref="A37:K37"/>
    <mergeCell ref="A38:A39"/>
    <mergeCell ref="B38:D39"/>
    <mergeCell ref="E38:E39"/>
    <mergeCell ref="B40:D40"/>
    <mergeCell ref="B41:D41"/>
    <mergeCell ref="B42:D42"/>
    <mergeCell ref="B43:D43"/>
    <mergeCell ref="B44:D44"/>
    <mergeCell ref="A52:D52"/>
    <mergeCell ref="A53:E53"/>
    <mergeCell ref="A54:F54"/>
    <mergeCell ref="A55:F55"/>
    <mergeCell ref="A56:D56"/>
    <mergeCell ref="B45:D45"/>
    <mergeCell ref="B46:E46"/>
    <mergeCell ref="B47:E47"/>
    <mergeCell ref="B48:E48"/>
    <mergeCell ref="B49:E49"/>
    <mergeCell ref="A50:F50"/>
    <mergeCell ref="A51:D51"/>
    <mergeCell ref="G56:K56"/>
    <mergeCell ref="G57:K57"/>
    <mergeCell ref="G58:K58"/>
    <mergeCell ref="G59:K59"/>
    <mergeCell ref="A60:K60"/>
    <mergeCell ref="H38:H39"/>
    <mergeCell ref="I38:K38"/>
    <mergeCell ref="G45:K51"/>
    <mergeCell ref="G52:K52"/>
    <mergeCell ref="G53:K53"/>
    <mergeCell ref="G54:K54"/>
    <mergeCell ref="G55:K55"/>
    <mergeCell ref="D8:H8"/>
    <mergeCell ref="D9:H9"/>
    <mergeCell ref="A1:K1"/>
    <mergeCell ref="B3:C9"/>
    <mergeCell ref="D3:H3"/>
    <mergeCell ref="D4:H4"/>
    <mergeCell ref="D5:H5"/>
    <mergeCell ref="D6:H6"/>
    <mergeCell ref="D7:H7"/>
    <mergeCell ref="A11:K11"/>
    <mergeCell ref="A12:K12"/>
    <mergeCell ref="A13:A14"/>
    <mergeCell ref="B13:D14"/>
    <mergeCell ref="E13:E14"/>
    <mergeCell ref="F13:F14"/>
    <mergeCell ref="G13:G14"/>
    <mergeCell ref="B15:D15"/>
    <mergeCell ref="B16:D16"/>
    <mergeCell ref="B17:D17"/>
    <mergeCell ref="B18:D18"/>
    <mergeCell ref="B19:D19"/>
    <mergeCell ref="B20:D20"/>
    <mergeCell ref="B21:E21"/>
    <mergeCell ref="A29:F29"/>
    <mergeCell ref="A30:F30"/>
    <mergeCell ref="A31:D31"/>
    <mergeCell ref="B22:E22"/>
    <mergeCell ref="B23:E23"/>
    <mergeCell ref="B24:E24"/>
    <mergeCell ref="A25:F25"/>
    <mergeCell ref="A26:D26"/>
    <mergeCell ref="A27:D27"/>
    <mergeCell ref="A28:E28"/>
    <mergeCell ref="H13:H14"/>
    <mergeCell ref="I13:K13"/>
    <mergeCell ref="G20:K26"/>
    <mergeCell ref="G27:K27"/>
    <mergeCell ref="G28:K28"/>
    <mergeCell ref="G29:K29"/>
    <mergeCell ref="G30:K30"/>
  </mergeCells>
  <printOptions horizontalCentered="1"/>
  <pageMargins bottom="0.75" footer="0.0" header="0.0" left="0.25" right="0.25" top="0.75"/>
  <pageSetup fitToHeight="0"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