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1"/>
  </bookViews>
  <sheets>
    <sheet name="ORÇAMENTO_ CLM_QUIMICA" sheetId="1" r:id="rId1"/>
    <sheet name="cronograma" sheetId="3" r:id="rId2"/>
  </sheets>
  <definedNames>
    <definedName name="_xlnm.Print_Area" localSheetId="0">'ORÇAMENTO_ CLM_QUIMICA'!$A$1:$I$54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4" i="3"/>
  <c r="G5"/>
  <c r="C5" i="1"/>
  <c r="B11" i="3"/>
  <c r="C11"/>
  <c r="H11" s="1"/>
  <c r="B12"/>
  <c r="C12"/>
  <c r="H12" s="1"/>
  <c r="B13"/>
  <c r="C13"/>
  <c r="F13" s="1"/>
  <c r="B14"/>
  <c r="C14"/>
  <c r="H14" s="1"/>
  <c r="B15"/>
  <c r="C15"/>
  <c r="H15" s="1"/>
  <c r="C10"/>
  <c r="F10" s="1"/>
  <c r="B10"/>
  <c r="F14" l="1"/>
  <c r="H13"/>
  <c r="F15"/>
  <c r="F11"/>
  <c r="C17"/>
  <c r="H10"/>
  <c r="F12"/>
  <c r="F16" l="1"/>
  <c r="H16"/>
  <c r="H17" l="1"/>
  <c r="H50" i="1"/>
  <c r="G50"/>
  <c r="H49"/>
  <c r="G49"/>
  <c r="F49"/>
  <c r="I48"/>
  <c r="H48"/>
  <c r="G48"/>
  <c r="H46"/>
  <c r="I45" s="1"/>
  <c r="G46"/>
  <c r="H45"/>
  <c r="G45"/>
  <c r="G44"/>
  <c r="H44" s="1"/>
  <c r="H43"/>
  <c r="G43"/>
  <c r="H42"/>
  <c r="G42"/>
  <c r="E42"/>
  <c r="G41"/>
  <c r="H41" s="1"/>
  <c r="H40"/>
  <c r="G40"/>
  <c r="H39"/>
  <c r="G39"/>
  <c r="H38"/>
  <c r="G38"/>
  <c r="G37"/>
  <c r="H37" s="1"/>
  <c r="H36"/>
  <c r="G36"/>
  <c r="H35"/>
  <c r="G35"/>
  <c r="H34"/>
  <c r="G34"/>
  <c r="G33"/>
  <c r="H33" s="1"/>
  <c r="H32"/>
  <c r="G32"/>
  <c r="H31"/>
  <c r="G31"/>
  <c r="H30"/>
  <c r="G30"/>
  <c r="G29"/>
  <c r="H29" s="1"/>
  <c r="H28"/>
  <c r="G28"/>
  <c r="H27"/>
  <c r="G27"/>
  <c r="G26"/>
  <c r="H26" s="1"/>
  <c r="H25"/>
  <c r="G25"/>
  <c r="H24"/>
  <c r="G24"/>
  <c r="H23"/>
  <c r="G23"/>
  <c r="G22"/>
  <c r="H22" s="1"/>
  <c r="H21"/>
  <c r="G21"/>
  <c r="H20"/>
  <c r="G20"/>
  <c r="H19"/>
  <c r="I18" s="1"/>
  <c r="G19"/>
  <c r="G18"/>
  <c r="H18" s="1"/>
  <c r="H17"/>
  <c r="G17"/>
  <c r="H16"/>
  <c r="G16"/>
  <c r="H15"/>
  <c r="G15"/>
  <c r="G14"/>
  <c r="H14" s="1"/>
  <c r="H5"/>
  <c r="I26" l="1"/>
  <c r="I35"/>
  <c r="H53"/>
  <c r="H6" s="1"/>
  <c r="I12"/>
  <c r="I53" s="1"/>
  <c r="G52"/>
</calcChain>
</file>

<file path=xl/sharedStrings.xml><?xml version="1.0" encoding="utf-8"?>
<sst xmlns="http://schemas.openxmlformats.org/spreadsheetml/2006/main" count="359" uniqueCount="127">
  <si>
    <t xml:space="preserve">                        </t>
  </si>
  <si>
    <t>Universidade Estadual do Norte do Paraná - UENP</t>
  </si>
  <si>
    <t>Decreto Estadual n.º3909, Publicado no Diário Oficial do Estado do Paraná em 01/12/08</t>
  </si>
  <si>
    <t>OBRA</t>
  </si>
  <si>
    <t>DATA:</t>
  </si>
  <si>
    <t>LOCAL</t>
  </si>
  <si>
    <t>LABORATÓRIO DE QUÍMICA</t>
  </si>
  <si>
    <t xml:space="preserve">VALOR DA OBRA: </t>
  </si>
  <si>
    <t>CAMPUS:</t>
  </si>
  <si>
    <t>CLM - UENP</t>
  </si>
  <si>
    <t>B.D.I</t>
  </si>
  <si>
    <t>REFERÊNCIA:</t>
  </si>
  <si>
    <t>SINAPI_Custo_Ref_Composicoes_Analitico_PR_201904_Desonerado</t>
  </si>
  <si>
    <t>SERVIÇOS</t>
  </si>
  <si>
    <t>ITEM</t>
  </si>
  <si>
    <t xml:space="preserve">CÓDIGO DO SERVIÇO </t>
  </si>
  <si>
    <t>DESCRIÇÃO DO SERVIÇO</t>
  </si>
  <si>
    <t>UNIDADE DE MEDIDA</t>
  </si>
  <si>
    <t>QTD</t>
  </si>
  <si>
    <t>CUSTO UNITÁRIO</t>
  </si>
  <si>
    <t>CUSTO TOTAL S/ BDI</t>
  </si>
  <si>
    <t>CUSTO TOTAL (C/BDI) (R$)</t>
  </si>
  <si>
    <t>ABRIGO DE GÁS</t>
  </si>
  <si>
    <t>PAREDE LATERAL + FUNDOS = 3,0M²</t>
  </si>
  <si>
    <t>1.1</t>
  </si>
  <si>
    <t>ALVENARIA EM TIJOLO CERAMICO MACICO 5X10X20CM 1/2 VEZ (ESPESSURA 10CM), ASSENTADO COM ARGAMASSA TRACO 1:2:8 (CIMENTO, CAL E AREIA)</t>
  </si>
  <si>
    <t>m²</t>
  </si>
  <si>
    <t>1.2</t>
  </si>
  <si>
    <t>74202/1</t>
  </si>
  <si>
    <t>LAJE PRE-MOLDADA P/FORRO, SOBRECARGA 100KG/M2, VAOS ATE 3,50M/E=8CM, C/LAJOTAS E CAP.C/CONC FCK=20MPA, 3CM, INTER-EIXO 38CM, C/ESCORAMENTO (REAPR.3X) E FERRAGEM NEGATIVA</t>
  </si>
  <si>
    <t>1.3</t>
  </si>
  <si>
    <t>74100/001</t>
  </si>
  <si>
    <t xml:space="preserve">74100/001 PORTAO DE FERRO COM fechamento em tela, COM REQUADRO + 2 ABERTURA VENTILAÇÃO 40X40cm </t>
  </si>
  <si>
    <t>1.4</t>
  </si>
  <si>
    <t xml:space="preserve"> EXECUÇÃO PISO DE CONCRETO  [E=6cm]</t>
  </si>
  <si>
    <t>DISTRIBUIÇÃO DE GÁS</t>
  </si>
  <si>
    <t>1.</t>
  </si>
  <si>
    <t>ESTRUTURA</t>
  </si>
  <si>
    <t>2.1</t>
  </si>
  <si>
    <t>97329 TUBO EM COBRE FLEXÍVEL, DN 1/2", COM ISOLAMENTO, INSTALADO EM RAMAL DE M AS 38,26</t>
  </si>
  <si>
    <t>m</t>
  </si>
  <si>
    <t>2.2</t>
  </si>
  <si>
    <t>12734-INSUMO-ADAPTADO</t>
  </si>
  <si>
    <t>00012734 TE DE COBRE (REF 611) SEM ANEL DE SOLDA, BOLSA X BOLSA X BOLSA, 22 MM UN CR 8,37</t>
  </si>
  <si>
    <t>UN</t>
  </si>
  <si>
    <t>2.3</t>
  </si>
  <si>
    <t>38839-INSUMO-ADAPTADO</t>
  </si>
  <si>
    <t>038839 ADAPTADOR DE COBRE PARA TUBULACAO , DN 20 X 22 MM  (LISOXROSCA INTERNA 1/2")</t>
  </si>
  <si>
    <t>2.4</t>
  </si>
  <si>
    <t>12715 - INSUMO-ADAPTADO</t>
  </si>
  <si>
    <t>00012715 COTOVELO DE COBRE 90 GRAUS (REF 607) SEM ANEL DE SOLDA, BOLSA X BOLSA, 22 MM UN CR 6,52</t>
  </si>
  <si>
    <t>2.5</t>
  </si>
  <si>
    <t>Registro de Esfera 90° 1/2"x3/8" Aperto (gás)</t>
  </si>
  <si>
    <t>2.6</t>
  </si>
  <si>
    <t>95249 -INSUMO ADAPTADO</t>
  </si>
  <si>
    <t>REGISTRO DE ESFERA BRUTA, BRONZE, ROSCÁVEL, 1/2" X3/8", INSTALADO EM RESERVAÇÃO DE GÁS FIBRA/FIBROCIMENTO - FORNECIMENTO E INSTALAÇÃO</t>
  </si>
  <si>
    <t>2.7</t>
  </si>
  <si>
    <t>FIXAÇÃO DE TUBOS HORIZONTAIS DE DIÂMETROS MENORES OU IGUAIS A 40 MM COM ABRAÇADEIRA METÁLICA RÍGIDA TIPO D 1/2", FIXADA EM PERFILADO EM PAREDE. AF_05/2015</t>
  </si>
  <si>
    <t>BANCADAS</t>
  </si>
  <si>
    <t>3.1</t>
  </si>
  <si>
    <t>3.2</t>
  </si>
  <si>
    <t xml:space="preserve">87879 CHAPISCO APLICADO EM ALVENARIAS E ESTRUTURAS DE CONCRETO INTERNAS, COM COLHER DE PEDREIRO. ARGAMASSA TRAÇO 1:3 COM PREPARO EM BETONEIRA </t>
  </si>
  <si>
    <t>3.3</t>
  </si>
  <si>
    <t>87527 EMBOÇO, PARA RECEBIMENTO DE CERÂMICA, EM ARGAMASSA TRAÇO 1:2:8</t>
  </si>
  <si>
    <t>3.4</t>
  </si>
  <si>
    <t>3.5</t>
  </si>
  <si>
    <t>3.6</t>
  </si>
  <si>
    <t>3.7</t>
  </si>
  <si>
    <t>GRANITO PARA BANCADA, POLIDO, TIPO ANDORINHA/ QUARTZ/ CASTELO/ CORUMBA OU OUTROS EQUIVALENTES DA REGIAO, E=  *2,5* CM</t>
  </si>
  <si>
    <t>3.8</t>
  </si>
  <si>
    <t>87247</t>
  </si>
  <si>
    <t xml:space="preserve">RODAPÉ PARA BASE DA BANCADA: [ALTURA=35 cm] - REVESTIMENTO CERÂMICO PARA PISO COM PLACAS TIPO ESMALTADA EXTRA DE DIMENSÕES 35X35 CM APLICADA EM AMBIENTES DE ÁREA ENTRE 5 M2 E 10 M2. AF_06/2014 </t>
  </si>
  <si>
    <t>CAPELA</t>
  </si>
  <si>
    <t>4.1</t>
  </si>
  <si>
    <t>4.2</t>
  </si>
  <si>
    <t>86958</t>
  </si>
  <si>
    <t>MÃO FRANCESA EM BARRA DE FERRO CHATO RETANGULAR 2" X 1/4", REFORÇADA, 30 X 25 CM</t>
  </si>
  <si>
    <t xml:space="preserve"> un.</t>
  </si>
  <si>
    <t>4.3</t>
  </si>
  <si>
    <t>72119 ADAPTADO</t>
  </si>
  <si>
    <t>JANELA EM DUAS FOLHAS, TIPO GUILHOTINA, MOLDURA EM ALUMÍNIO, ABERTURA REGULÁVEL, EM VIDRO TEMPERADO INCOLOR, ESPESSURA 8MM, FORNECIMENTO E INSTALACAO</t>
  </si>
  <si>
    <t>4.4</t>
  </si>
  <si>
    <t>12147 - INSUMOS ADAPTADO</t>
  </si>
  <si>
    <t xml:space="preserve">TOMADA 2P+T 10A, 250V, CONJUNTO MONTADO PARA SOBREPOR 4" X 2" (CAIXA + MODULO) </t>
  </si>
  <si>
    <t>4.5</t>
  </si>
  <si>
    <t>38089 - INSUMOS ADAPTADO</t>
  </si>
  <si>
    <t>4.6</t>
  </si>
  <si>
    <t>12294 - INSUMOS ADAPTADO</t>
  </si>
  <si>
    <t xml:space="preserve"> SOQUETE DE PORCELANA BASE E27, PARA USO AO TEMPO, PARA LAMPADAS + 1 LAMPADA LED 40 W</t>
  </si>
  <si>
    <t>4.7</t>
  </si>
  <si>
    <t>PORTA DE ALUMINIO PARA INSPEÇÃO. DE CORRER, 2 FOLHAS, FIXAÇÃO COM PARAFUSO SOBRE CON M2 CR 228,12</t>
  </si>
  <si>
    <t>4.8</t>
  </si>
  <si>
    <t>MERCADO</t>
  </si>
  <si>
    <t>EXAUSTOR DE PAREDE - fornecimento e instalação</t>
  </si>
  <si>
    <t>LOUSA DE VIDRO : 400X100cm  (2x)</t>
  </si>
  <si>
    <t>5.1</t>
  </si>
  <si>
    <t>94570 ADAPTADO</t>
  </si>
  <si>
    <t>LOUSA DE ALUMÍNIO , FIXAÇÃO COM PARAFUSO , FUNDO CHAPA DE MDF BRANCO LISO 1 FACE , COM VIDRO.</t>
  </si>
  <si>
    <t>CALÇADA EXTERNA</t>
  </si>
  <si>
    <t>6.1</t>
  </si>
  <si>
    <t xml:space="preserve"> EXECUÇÃO DE PASSEIO (CALÇADA) OU PISO DE CONCRETO COM CONCRETO MOLDADO IN LOCO, FEITO EM OBRA, ACABAMENTO CONVENCIONAL, ESPESSURA 6 CM</t>
  </si>
  <si>
    <t>74072/002</t>
  </si>
  <si>
    <t xml:space="preserve">GUARDA CORPO /  CORRIMAO EM TUBO ACO GALVANIZADO 2 1/2" </t>
  </si>
  <si>
    <t xml:space="preserve"> TOTAL DO ORÇAMENTO SEM BDI </t>
  </si>
  <si>
    <t xml:space="preserve"> TOTAL DO ORÇAMENTO COM BDI </t>
  </si>
  <si>
    <t xml:space="preserve"> - </t>
  </si>
  <si>
    <t>mês 1</t>
  </si>
  <si>
    <t>mês 2</t>
  </si>
  <si>
    <t>%</t>
  </si>
  <si>
    <t>R$</t>
  </si>
  <si>
    <t>CRONOGRAMA FISICO-FINANCEIRO</t>
  </si>
  <si>
    <t>Prop.:</t>
  </si>
  <si>
    <t>área :</t>
  </si>
  <si>
    <t xml:space="preserve">Obra: </t>
  </si>
  <si>
    <t>data:</t>
  </si>
  <si>
    <t>Local:</t>
  </si>
  <si>
    <t>Valor:</t>
  </si>
  <si>
    <t>Empresa:</t>
  </si>
  <si>
    <t>DESCRIÇÃO DOS SERVIÇOS</t>
  </si>
  <si>
    <t xml:space="preserve">TOTAL = </t>
  </si>
  <si>
    <t>UENP</t>
  </si>
  <si>
    <t>R$_Serviços</t>
  </si>
  <si>
    <t>cronograma físico_financeiro</t>
  </si>
  <si>
    <t>UENP -CLM - Bandeirantes PR</t>
  </si>
  <si>
    <t>CREA:</t>
  </si>
  <si>
    <t>Engenheiro:</t>
  </si>
  <si>
    <t/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</si>
</sst>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-* #,##0.00_-;\-* #,##0.00_-;_-* \-??_-;_-@_-"/>
    <numFmt numFmtId="165" formatCode="[$-416]d/m/yyyy"/>
    <numFmt numFmtId="166" formatCode="d/m/yyyy"/>
    <numFmt numFmtId="167" formatCode="&quot;R$ &quot;#,##0.00"/>
    <numFmt numFmtId="168" formatCode="[$R$-416]\ #,##0.00;[Red]\-[$R$-416]\ #,##0.00"/>
  </numFmts>
  <fonts count="34">
    <font>
      <sz val="11"/>
      <color rgb="FF000000"/>
      <name val="Calibri"/>
      <family val="2"/>
      <charset val="1"/>
    </font>
    <font>
      <sz val="10"/>
      <name val="Arial"/>
    </font>
    <font>
      <b/>
      <sz val="11"/>
      <color rgb="FF000000"/>
      <name val="CityBlueprint"/>
      <charset val="2"/>
    </font>
    <font>
      <sz val="11"/>
      <color rgb="FF000000"/>
      <name val="CityBlueprint"/>
      <charset val="2"/>
    </font>
    <font>
      <sz val="12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name val="Stylus BT"/>
      <family val="2"/>
      <charset val="1"/>
    </font>
    <font>
      <sz val="12"/>
      <color rgb="FF666666"/>
      <name val="Calibri"/>
      <family val="2"/>
      <charset val="1"/>
    </font>
    <font>
      <sz val="11"/>
      <color rgb="FF666666"/>
      <name val="Stylus BT"/>
      <family val="2"/>
      <charset val="1"/>
    </font>
    <font>
      <sz val="12"/>
      <name val="Calibri"/>
      <family val="2"/>
      <charset val="1"/>
    </font>
    <font>
      <sz val="11"/>
      <name val="Stylus BT"/>
      <family val="2"/>
      <charset val="1"/>
    </font>
    <font>
      <sz val="11"/>
      <color rgb="FF000000"/>
      <name val="Stylus BT"/>
      <family val="2"/>
      <charset val="1"/>
    </font>
    <font>
      <sz val="11"/>
      <name val="CityBlueprint"/>
      <charset val="2"/>
    </font>
    <font>
      <b/>
      <sz val="12"/>
      <color rgb="FF000000"/>
      <name val="Calibri"/>
      <family val="2"/>
      <charset val="1"/>
    </font>
    <font>
      <b/>
      <sz val="11"/>
      <color rgb="FFFFFFFF"/>
      <name val="CityBlueprint"/>
      <charset val="2"/>
    </font>
    <font>
      <sz val="10"/>
      <color rgb="FF000000"/>
      <name val="Technic"/>
      <charset val="2"/>
    </font>
    <font>
      <sz val="10"/>
      <name val="Technic"/>
      <charset val="2"/>
    </font>
    <font>
      <sz val="10"/>
      <color rgb="FF000000"/>
      <name val="CityBlueprint"/>
      <charset val="2"/>
    </font>
    <font>
      <sz val="10"/>
      <name val="CityBlueprint"/>
      <charset val="2"/>
    </font>
    <font>
      <b/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sz val="10"/>
      <name val="Arial"/>
      <family val="2"/>
      <charset val="1"/>
    </font>
    <font>
      <b/>
      <sz val="10"/>
      <color rgb="FF000000"/>
      <name val="CityBlueprint"/>
      <charset val="2"/>
    </font>
    <font>
      <sz val="11"/>
      <color rgb="FF333333"/>
      <name val="Arial"/>
      <family val="2"/>
      <charset val="1"/>
    </font>
    <font>
      <sz val="12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ADC5E7"/>
        <bgColor rgb="FFC0C0C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164" fontId="30" fillId="0" borderId="0" applyBorder="0" applyProtection="0"/>
    <xf numFmtId="9" fontId="1" fillId="0" borderId="0" applyBorder="0" applyAlignment="0" applyProtection="0"/>
  </cellStyleXfs>
  <cellXfs count="24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30" fillId="0" borderId="1" xfId="1" applyBorder="1" applyAlignment="1" applyProtection="1">
      <alignment horizontal="left" vertical="center"/>
    </xf>
    <xf numFmtId="164" fontId="30" fillId="0" borderId="2" xfId="1" applyBorder="1" applyAlignment="1" applyProtection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64" fontId="30" fillId="0" borderId="4" xfId="1" applyBorder="1" applyAlignment="1" applyProtection="1">
      <alignment horizontal="left" vertical="center"/>
    </xf>
    <xf numFmtId="164" fontId="30" fillId="0" borderId="5" xfId="1" applyBorder="1" applyAlignment="1" applyProtection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164" fontId="30" fillId="0" borderId="0" xfId="1" applyBorder="1" applyAlignment="1" applyProtection="1">
      <alignment horizontal="left" vertical="center"/>
    </xf>
    <xf numFmtId="164" fontId="30" fillId="0" borderId="7" xfId="1" applyBorder="1" applyAlignment="1" applyProtection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64" fontId="4" fillId="0" borderId="0" xfId="1" applyFont="1" applyBorder="1" applyAlignment="1" applyProtection="1">
      <alignment horizontal="left" vertical="center"/>
    </xf>
    <xf numFmtId="165" fontId="4" fillId="0" borderId="0" xfId="1" applyNumberFormat="1" applyFont="1" applyBorder="1" applyAlignment="1" applyProtection="1">
      <alignment horizontal="center" vertical="center"/>
    </xf>
    <xf numFmtId="0" fontId="11" fillId="0" borderId="0" xfId="0" applyFont="1" applyBorder="1" applyAlignment="1">
      <alignment horizontal="left" vertical="center"/>
    </xf>
    <xf numFmtId="166" fontId="12" fillId="0" borderId="0" xfId="0" applyNumberFormat="1" applyFont="1" applyBorder="1" applyAlignment="1">
      <alignment horizontal="left" vertical="center"/>
    </xf>
    <xf numFmtId="164" fontId="13" fillId="0" borderId="0" xfId="1" applyFont="1" applyBorder="1" applyAlignment="1" applyProtection="1">
      <alignment horizontal="center" vertical="center"/>
    </xf>
    <xf numFmtId="167" fontId="12" fillId="0" borderId="0" xfId="0" applyNumberFormat="1" applyFont="1" applyBorder="1" applyAlignment="1">
      <alignment horizontal="left" vertical="center"/>
    </xf>
    <xf numFmtId="164" fontId="4" fillId="0" borderId="0" xfId="1" applyFont="1" applyBorder="1" applyAlignment="1" applyProtection="1">
      <alignment horizontal="center" vertical="center"/>
    </xf>
    <xf numFmtId="0" fontId="11" fillId="0" borderId="9" xfId="0" applyFont="1" applyBorder="1" applyAlignment="1">
      <alignment horizontal="left" vertical="center"/>
    </xf>
    <xf numFmtId="164" fontId="30" fillId="0" borderId="9" xfId="1" applyBorder="1" applyAlignment="1" applyProtection="1">
      <alignment horizontal="left" vertical="center"/>
    </xf>
    <xf numFmtId="164" fontId="30" fillId="0" borderId="10" xfId="1" applyBorder="1" applyAlignment="1" applyProtection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164" fontId="30" fillId="0" borderId="11" xfId="1" applyBorder="1" applyAlignment="1" applyProtection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164" fontId="12" fillId="0" borderId="0" xfId="1" applyFont="1" applyBorder="1" applyAlignment="1" applyProtection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164" fontId="30" fillId="0" borderId="15" xfId="1" applyBorder="1" applyAlignment="1" applyProtection="1">
      <alignment horizontal="left" vertical="center"/>
    </xf>
    <xf numFmtId="164" fontId="30" fillId="0" borderId="16" xfId="1" applyBorder="1" applyAlignment="1" applyProtection="1">
      <alignment horizontal="left" vertical="center"/>
    </xf>
    <xf numFmtId="164" fontId="30" fillId="0" borderId="17" xfId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5" fillId="0" borderId="18" xfId="0" applyFont="1" applyBorder="1" applyAlignment="1">
      <alignment horizontal="center" vertical="center"/>
    </xf>
    <xf numFmtId="1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 applyAlignment="1" applyProtection="1">
      <alignment horizontal="left" vertical="center" wrapText="1"/>
      <protection locked="0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1" applyFont="1" applyBorder="1" applyAlignment="1" applyProtection="1">
      <alignment horizontal="center" vertical="center" wrapText="1"/>
      <protection locked="0"/>
    </xf>
    <xf numFmtId="164" fontId="0" fillId="0" borderId="1" xfId="1" applyFont="1" applyBorder="1" applyAlignment="1" applyProtection="1">
      <alignment horizontal="left" vertical="center" wrapText="1"/>
      <protection locked="0"/>
    </xf>
    <xf numFmtId="164" fontId="0" fillId="0" borderId="19" xfId="1" applyFont="1" applyBorder="1" applyAlignment="1" applyProtection="1">
      <alignment horizontal="left" vertical="center" wrapText="1"/>
      <protection locked="0"/>
    </xf>
    <xf numFmtId="164" fontId="30" fillId="0" borderId="17" xfId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left" vertical="center"/>
    </xf>
    <xf numFmtId="167" fontId="18" fillId="0" borderId="0" xfId="0" applyNumberFormat="1" applyFont="1" applyBorder="1" applyAlignment="1" applyProtection="1">
      <alignment horizontal="left" vertical="center" wrapText="1"/>
      <protection locked="0"/>
    </xf>
    <xf numFmtId="167" fontId="18" fillId="0" borderId="0" xfId="0" applyNumberFormat="1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>
      <alignment horizontal="left" vertical="center"/>
    </xf>
    <xf numFmtId="0" fontId="19" fillId="3" borderId="20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1" fillId="3" borderId="21" xfId="0" applyFont="1" applyFill="1" applyBorder="1" applyAlignment="1">
      <alignment horizontal="left" vertical="center"/>
    </xf>
    <xf numFmtId="0" fontId="21" fillId="3" borderId="21" xfId="0" applyFont="1" applyFill="1" applyBorder="1" applyAlignment="1">
      <alignment horizontal="center" vertical="center"/>
    </xf>
    <xf numFmtId="164" fontId="20" fillId="3" borderId="21" xfId="1" applyFont="1" applyFill="1" applyBorder="1" applyAlignment="1" applyProtection="1">
      <alignment horizontal="left" vertical="center"/>
    </xf>
    <xf numFmtId="164" fontId="30" fillId="3" borderId="21" xfId="1" applyFill="1" applyBorder="1" applyAlignment="1" applyProtection="1">
      <alignment horizontal="left" vertical="center"/>
    </xf>
    <xf numFmtId="164" fontId="22" fillId="3" borderId="22" xfId="1" applyFont="1" applyFill="1" applyBorder="1" applyAlignment="1" applyProtection="1">
      <alignment horizontal="left" vertical="center"/>
    </xf>
    <xf numFmtId="0" fontId="23" fillId="0" borderId="18" xfId="0" applyFont="1" applyBorder="1" applyAlignment="1">
      <alignment horizontal="center" vertical="center"/>
    </xf>
    <xf numFmtId="1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>
      <alignment horizontal="left" vertical="center" wrapText="1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164" fontId="20" fillId="0" borderId="1" xfId="1" applyFont="1" applyBorder="1" applyAlignment="1" applyProtection="1">
      <alignment horizontal="left" vertical="center"/>
      <protection locked="0"/>
    </xf>
    <xf numFmtId="164" fontId="30" fillId="0" borderId="1" xfId="1" applyBorder="1" applyAlignment="1" applyProtection="1">
      <alignment horizontal="left" vertical="center"/>
      <protection locked="0"/>
    </xf>
    <xf numFmtId="164" fontId="30" fillId="0" borderId="19" xfId="1" applyBorder="1" applyAlignment="1" applyProtection="1">
      <alignment horizontal="left" vertical="center"/>
      <protection locked="0"/>
    </xf>
    <xf numFmtId="0" fontId="20" fillId="0" borderId="18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164" fontId="20" fillId="0" borderId="1" xfId="1" applyFont="1" applyBorder="1" applyAlignment="1" applyProtection="1">
      <alignment horizontal="left" vertical="center"/>
    </xf>
    <xf numFmtId="164" fontId="30" fillId="0" borderId="19" xfId="1" applyBorder="1" applyAlignment="1" applyProtection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/>
    </xf>
    <xf numFmtId="168" fontId="20" fillId="0" borderId="0" xfId="0" applyNumberFormat="1" applyFont="1" applyBorder="1" applyAlignment="1">
      <alignment horizontal="left" vertical="center"/>
    </xf>
    <xf numFmtId="10" fontId="20" fillId="0" borderId="0" xfId="0" applyNumberFormat="1" applyFont="1" applyBorder="1" applyAlignment="1">
      <alignment horizontal="left" vertical="center"/>
    </xf>
    <xf numFmtId="0" fontId="17" fillId="0" borderId="23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168" fontId="20" fillId="0" borderId="0" xfId="0" applyNumberFormat="1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164" fontId="20" fillId="0" borderId="1" xfId="1" applyFont="1" applyBorder="1" applyAlignment="1" applyProtection="1">
      <alignment horizontal="left" vertical="center"/>
    </xf>
    <xf numFmtId="168" fontId="0" fillId="0" borderId="0" xfId="0" applyNumberFormat="1" applyBorder="1" applyAlignment="1">
      <alignment horizontal="left" vertical="center"/>
    </xf>
    <xf numFmtId="10" fontId="0" fillId="0" borderId="0" xfId="0" applyNumberFormat="1" applyBorder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5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center" vertical="center"/>
    </xf>
    <xf numFmtId="164" fontId="20" fillId="0" borderId="25" xfId="1" applyFont="1" applyBorder="1" applyAlignment="1" applyProtection="1">
      <alignment horizontal="left" vertical="center"/>
    </xf>
    <xf numFmtId="164" fontId="30" fillId="0" borderId="25" xfId="1" applyBorder="1" applyAlignment="1" applyProtection="1">
      <alignment horizontal="left" vertical="center"/>
    </xf>
    <xf numFmtId="164" fontId="30" fillId="0" borderId="26" xfId="1" applyBorder="1" applyAlignment="1" applyProtection="1">
      <alignment horizontal="left" vertical="center"/>
    </xf>
    <xf numFmtId="164" fontId="30" fillId="0" borderId="27" xfId="1" applyBorder="1" applyAlignment="1" applyProtection="1">
      <alignment horizontal="left" vertical="center"/>
    </xf>
    <xf numFmtId="164" fontId="30" fillId="3" borderId="22" xfId="1" applyFill="1" applyBorder="1" applyAlignment="1" applyProtection="1">
      <alignment horizontal="left" vertical="center"/>
    </xf>
    <xf numFmtId="168" fontId="3" fillId="0" borderId="0" xfId="0" applyNumberFormat="1" applyFont="1" applyBorder="1" applyAlignment="1">
      <alignment horizontal="left" vertical="center"/>
    </xf>
    <xf numFmtId="10" fontId="3" fillId="0" borderId="0" xfId="0" applyNumberFormat="1" applyFont="1" applyBorder="1" applyAlignment="1">
      <alignment horizontal="left" vertical="center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5" fillId="0" borderId="29" xfId="0" applyFont="1" applyBorder="1" applyAlignment="1">
      <alignment horizontal="left" vertical="center" wrapText="1"/>
    </xf>
    <xf numFmtId="164" fontId="20" fillId="0" borderId="29" xfId="1" applyFont="1" applyBorder="1" applyAlignment="1" applyProtection="1">
      <alignment horizontal="left" vertical="center"/>
    </xf>
    <xf numFmtId="164" fontId="30" fillId="0" borderId="29" xfId="1" applyBorder="1" applyAlignment="1" applyProtection="1">
      <alignment horizontal="left" vertical="center"/>
    </xf>
    <xf numFmtId="164" fontId="30" fillId="0" borderId="30" xfId="1" applyBorder="1" applyAlignment="1" applyProtection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wrapText="1"/>
    </xf>
    <xf numFmtId="0" fontId="23" fillId="0" borderId="24" xfId="0" applyFont="1" applyBorder="1" applyAlignment="1">
      <alignment horizontal="center" vertical="center"/>
    </xf>
    <xf numFmtId="0" fontId="20" fillId="0" borderId="25" xfId="0" applyFont="1" applyBorder="1" applyAlignment="1">
      <alignment horizontal="left" vertical="center"/>
    </xf>
    <xf numFmtId="0" fontId="23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 wrapText="1"/>
    </xf>
    <xf numFmtId="164" fontId="20" fillId="0" borderId="15" xfId="1" applyFont="1" applyBorder="1" applyAlignment="1" applyProtection="1">
      <alignment horizontal="left" vertical="center"/>
    </xf>
    <xf numFmtId="0" fontId="23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2" xfId="0" applyFont="1" applyBorder="1" applyAlignment="1">
      <alignment horizontal="left" vertical="center" wrapText="1"/>
    </xf>
    <xf numFmtId="164" fontId="20" fillId="0" borderId="32" xfId="1" applyFont="1" applyBorder="1" applyAlignment="1" applyProtection="1">
      <alignment horizontal="left" vertical="center"/>
    </xf>
    <xf numFmtId="164" fontId="30" fillId="0" borderId="32" xfId="1" applyBorder="1" applyAlignment="1" applyProtection="1">
      <alignment horizontal="left" vertical="center"/>
    </xf>
    <xf numFmtId="164" fontId="30" fillId="0" borderId="33" xfId="1" applyBorder="1" applyAlignment="1" applyProtection="1">
      <alignment horizontal="left" vertical="center"/>
    </xf>
    <xf numFmtId="0" fontId="23" fillId="0" borderId="6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164" fontId="20" fillId="0" borderId="0" xfId="1" applyFont="1" applyBorder="1" applyAlignment="1" applyProtection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164" fontId="30" fillId="0" borderId="1" xfId="1" applyBorder="1" applyAlignment="1" applyProtection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5" xfId="0" applyFont="1" applyBorder="1" applyAlignment="1">
      <alignment horizontal="left" vertical="center"/>
    </xf>
    <xf numFmtId="164" fontId="20" fillId="0" borderId="35" xfId="1" applyFont="1" applyBorder="1" applyAlignment="1" applyProtection="1">
      <alignment horizontal="left" vertical="center"/>
    </xf>
    <xf numFmtId="164" fontId="30" fillId="0" borderId="35" xfId="1" applyBorder="1" applyAlignment="1" applyProtection="1">
      <alignment horizontal="left" vertical="center"/>
    </xf>
    <xf numFmtId="164" fontId="30" fillId="0" borderId="36" xfId="1" applyBorder="1" applyAlignment="1" applyProtection="1">
      <alignment horizontal="left" vertical="center"/>
    </xf>
    <xf numFmtId="164" fontId="0" fillId="0" borderId="10" xfId="1" applyFont="1" applyBorder="1" applyAlignment="1" applyProtection="1">
      <alignment horizontal="left" vertical="center"/>
    </xf>
    <xf numFmtId="0" fontId="23" fillId="0" borderId="29" xfId="0" applyFont="1" applyBorder="1" applyAlignment="1">
      <alignment horizontal="center" vertical="center"/>
    </xf>
    <xf numFmtId="0" fontId="20" fillId="0" borderId="29" xfId="0" applyFont="1" applyBorder="1" applyAlignment="1">
      <alignment horizontal="left" vertical="center"/>
    </xf>
    <xf numFmtId="164" fontId="30" fillId="0" borderId="37" xfId="1" applyBorder="1" applyAlignment="1" applyProtection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0" fillId="0" borderId="0" xfId="0" applyFill="1" applyBorder="1"/>
    <xf numFmtId="43" fontId="33" fillId="0" borderId="0" xfId="1" applyNumberFormat="1" applyFont="1" applyFill="1" applyBorder="1"/>
    <xf numFmtId="0" fontId="33" fillId="0" borderId="0" xfId="0" applyFont="1" applyFill="1" applyBorder="1"/>
    <xf numFmtId="0" fontId="32" fillId="5" borderId="41" xfId="0" applyFont="1" applyFill="1" applyBorder="1" applyAlignment="1"/>
    <xf numFmtId="0" fontId="32" fillId="5" borderId="41" xfId="0" applyFont="1" applyFill="1" applyBorder="1" applyAlignment="1">
      <alignment horizontal="center" wrapText="1"/>
    </xf>
    <xf numFmtId="43" fontId="32" fillId="5" borderId="41" xfId="1" applyNumberFormat="1" applyFont="1" applyFill="1" applyBorder="1" applyAlignment="1">
      <alignment horizontal="center"/>
    </xf>
    <xf numFmtId="0" fontId="33" fillId="5" borderId="41" xfId="0" applyFont="1" applyFill="1" applyBorder="1" applyAlignment="1">
      <alignment horizontal="center"/>
    </xf>
    <xf numFmtId="43" fontId="33" fillId="5" borderId="41" xfId="1" applyNumberFormat="1" applyFont="1" applyFill="1" applyBorder="1" applyAlignment="1">
      <alignment horizontal="center"/>
    </xf>
    <xf numFmtId="0" fontId="0" fillId="0" borderId="41" xfId="0" applyBorder="1"/>
    <xf numFmtId="0" fontId="0" fillId="5" borderId="23" xfId="0" applyFill="1" applyBorder="1"/>
    <xf numFmtId="0" fontId="33" fillId="5" borderId="23" xfId="0" applyFont="1" applyFill="1" applyBorder="1" applyAlignment="1">
      <alignment horizontal="center"/>
    </xf>
    <xf numFmtId="0" fontId="0" fillId="0" borderId="15" xfId="0" applyBorder="1"/>
    <xf numFmtId="0" fontId="0" fillId="0" borderId="1" xfId="0" applyBorder="1"/>
    <xf numFmtId="0" fontId="0" fillId="0" borderId="18" xfId="0" applyBorder="1"/>
    <xf numFmtId="164" fontId="30" fillId="0" borderId="1" xfId="1" applyBorder="1"/>
    <xf numFmtId="9" fontId="31" fillId="0" borderId="1" xfId="2" applyFont="1" applyBorder="1"/>
    <xf numFmtId="164" fontId="30" fillId="0" borderId="19" xfId="1" applyBorder="1"/>
    <xf numFmtId="0" fontId="0" fillId="0" borderId="31" xfId="0" applyBorder="1"/>
    <xf numFmtId="0" fontId="0" fillId="0" borderId="32" xfId="0" applyBorder="1"/>
    <xf numFmtId="0" fontId="0" fillId="0" borderId="40" xfId="0" applyBorder="1"/>
    <xf numFmtId="0" fontId="0" fillId="0" borderId="42" xfId="0" applyBorder="1"/>
    <xf numFmtId="0" fontId="0" fillId="0" borderId="43" xfId="0" applyBorder="1"/>
    <xf numFmtId="0" fontId="0" fillId="0" borderId="14" xfId="0" applyBorder="1"/>
    <xf numFmtId="164" fontId="30" fillId="0" borderId="15" xfId="1" applyBorder="1"/>
    <xf numFmtId="9" fontId="31" fillId="0" borderId="15" xfId="2" applyFont="1" applyBorder="1"/>
    <xf numFmtId="9" fontId="31" fillId="0" borderId="15" xfId="2" quotePrefix="1" applyFont="1" applyBorder="1"/>
    <xf numFmtId="164" fontId="30" fillId="0" borderId="16" xfId="1" applyBorder="1"/>
    <xf numFmtId="164" fontId="30" fillId="0" borderId="32" xfId="1" applyBorder="1"/>
    <xf numFmtId="9" fontId="31" fillId="0" borderId="32" xfId="2" applyFont="1" applyBorder="1"/>
    <xf numFmtId="9" fontId="31" fillId="0" borderId="32" xfId="2" quotePrefix="1" applyFont="1" applyBorder="1"/>
    <xf numFmtId="164" fontId="30" fillId="0" borderId="33" xfId="1" applyBorder="1"/>
    <xf numFmtId="0" fontId="0" fillId="0" borderId="44" xfId="0" applyBorder="1"/>
    <xf numFmtId="0" fontId="0" fillId="0" borderId="45" xfId="0" applyBorder="1" applyAlignment="1">
      <alignment horizontal="right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164" fontId="0" fillId="0" borderId="41" xfId="0" applyNumberFormat="1" applyBorder="1"/>
    <xf numFmtId="0" fontId="0" fillId="0" borderId="45" xfId="0" applyBorder="1"/>
    <xf numFmtId="164" fontId="0" fillId="0" borderId="48" xfId="0" applyNumberFormat="1" applyBorder="1"/>
    <xf numFmtId="0" fontId="0" fillId="0" borderId="0" xfId="0" applyBorder="1"/>
    <xf numFmtId="0" fontId="0" fillId="0" borderId="21" xfId="0" applyBorder="1"/>
    <xf numFmtId="164" fontId="9" fillId="0" borderId="0" xfId="0" applyNumberFormat="1" applyFont="1" applyBorder="1" applyAlignment="1">
      <alignment horizontal="left" vertical="center"/>
    </xf>
    <xf numFmtId="0" fontId="0" fillId="5" borderId="52" xfId="0" applyFill="1" applyBorder="1"/>
    <xf numFmtId="0" fontId="32" fillId="5" borderId="53" xfId="0" applyFont="1" applyFill="1" applyBorder="1" applyAlignment="1" applyProtection="1">
      <alignment horizontal="left"/>
      <protection locked="0"/>
    </xf>
    <xf numFmtId="0" fontId="0" fillId="5" borderId="53" xfId="0" applyFill="1" applyBorder="1"/>
    <xf numFmtId="0" fontId="0" fillId="5" borderId="54" xfId="0" applyFill="1" applyBorder="1"/>
    <xf numFmtId="0" fontId="0" fillId="0" borderId="53" xfId="0" applyBorder="1"/>
    <xf numFmtId="0" fontId="32" fillId="5" borderId="53" xfId="0" applyFont="1" applyFill="1" applyBorder="1" applyAlignment="1"/>
    <xf numFmtId="0" fontId="0" fillId="5" borderId="55" xfId="0" applyFill="1" applyBorder="1"/>
    <xf numFmtId="0" fontId="0" fillId="5" borderId="43" xfId="0" applyFill="1" applyBorder="1"/>
    <xf numFmtId="0" fontId="32" fillId="5" borderId="56" xfId="0" applyFont="1" applyFill="1" applyBorder="1" applyAlignment="1">
      <alignment horizontal="left"/>
    </xf>
    <xf numFmtId="0" fontId="0" fillId="0" borderId="38" xfId="0" applyBorder="1"/>
    <xf numFmtId="0" fontId="0" fillId="5" borderId="38" xfId="0" applyFill="1" applyBorder="1"/>
    <xf numFmtId="0" fontId="32" fillId="5" borderId="38" xfId="0" applyFont="1" applyFill="1" applyBorder="1" applyAlignment="1">
      <alignment horizontal="right"/>
    </xf>
    <xf numFmtId="0" fontId="0" fillId="5" borderId="39" xfId="0" applyFill="1" applyBorder="1"/>
    <xf numFmtId="0" fontId="32" fillId="5" borderId="57" xfId="0" applyFont="1" applyFill="1" applyBorder="1" applyAlignment="1">
      <alignment horizontal="left"/>
    </xf>
    <xf numFmtId="0" fontId="0" fillId="0" borderId="49" xfId="0" applyBorder="1"/>
    <xf numFmtId="0" fontId="0" fillId="5" borderId="49" xfId="0" applyFill="1" applyBorder="1"/>
    <xf numFmtId="0" fontId="32" fillId="5" borderId="49" xfId="0" applyFont="1" applyFill="1" applyBorder="1" applyAlignment="1">
      <alignment horizontal="right"/>
    </xf>
    <xf numFmtId="14" fontId="0" fillId="5" borderId="49" xfId="0" applyNumberFormat="1" applyFill="1" applyBorder="1"/>
    <xf numFmtId="0" fontId="0" fillId="5" borderId="17" xfId="0" applyFill="1" applyBorder="1"/>
    <xf numFmtId="0" fontId="33" fillId="5" borderId="49" xfId="0" applyFont="1" applyFill="1" applyBorder="1" applyAlignment="1">
      <alignment horizontal="right"/>
    </xf>
    <xf numFmtId="164" fontId="30" fillId="0" borderId="49" xfId="1" applyBorder="1"/>
    <xf numFmtId="0" fontId="32" fillId="5" borderId="58" xfId="0" applyFont="1" applyFill="1" applyBorder="1" applyAlignment="1" applyProtection="1">
      <alignment horizontal="left"/>
      <protection locked="0"/>
    </xf>
    <xf numFmtId="0" fontId="0" fillId="0" borderId="50" xfId="0" applyBorder="1"/>
    <xf numFmtId="0" fontId="0" fillId="5" borderId="50" xfId="0" applyFill="1" applyBorder="1"/>
    <xf numFmtId="0" fontId="33" fillId="5" borderId="50" xfId="0" applyFont="1" applyFill="1" applyBorder="1" applyAlignment="1">
      <alignment horizontal="right"/>
    </xf>
    <xf numFmtId="164" fontId="30" fillId="0" borderId="50" xfId="1" applyBorder="1"/>
    <xf numFmtId="0" fontId="0" fillId="5" borderId="51" xfId="0" applyFill="1" applyBorder="1"/>
    <xf numFmtId="0" fontId="0" fillId="0" borderId="0" xfId="0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5" borderId="4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29" fillId="0" borderId="1" xfId="0" quotePrefix="1" applyFont="1" applyBorder="1" applyAlignment="1">
      <alignment horizontal="left" vertical="center" wrapText="1"/>
    </xf>
  </cellXfs>
  <cellStyles count="3"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DC5E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10080</xdr:colOff>
      <xdr:row>0</xdr:row>
      <xdr:rowOff>160920</xdr:rowOff>
    </xdr:from>
    <xdr:to>
      <xdr:col>1</xdr:col>
      <xdr:colOff>822600</xdr:colOff>
      <xdr:row>4</xdr:row>
      <xdr:rowOff>34920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0080" y="160920"/>
          <a:ext cx="1517760" cy="62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3932280</xdr:colOff>
      <xdr:row>22</xdr:row>
      <xdr:rowOff>32400</xdr:rowOff>
    </xdr:from>
    <xdr:to>
      <xdr:col>4</xdr:col>
      <xdr:colOff>243720</xdr:colOff>
      <xdr:row>22</xdr:row>
      <xdr:rowOff>1155600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5562000" y="8280360"/>
          <a:ext cx="1258200" cy="11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2916360</xdr:colOff>
      <xdr:row>42</xdr:row>
      <xdr:rowOff>10080</xdr:rowOff>
    </xdr:from>
    <xdr:to>
      <xdr:col>2</xdr:col>
      <xdr:colOff>3820320</xdr:colOff>
      <xdr:row>42</xdr:row>
      <xdr:rowOff>822960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 cstate="print"/>
        <a:stretch/>
      </xdr:blipFill>
      <xdr:spPr>
        <a:xfrm>
          <a:off x="4546080" y="21161880"/>
          <a:ext cx="903960" cy="812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95"/>
  <sheetViews>
    <sheetView topLeftCell="A46" zoomScale="75" zoomScaleNormal="75" workbookViewId="0">
      <selection activeCell="C49" sqref="C49"/>
    </sheetView>
  </sheetViews>
  <sheetFormatPr defaultRowHeight="15.75"/>
  <cols>
    <col min="1" max="1" width="10" style="1" customWidth="1"/>
    <col min="2" max="2" width="13.140625" style="2" customWidth="1"/>
    <col min="3" max="3" width="58.85546875" style="3" customWidth="1"/>
    <col min="4" max="4" width="11.28515625" style="2" customWidth="1"/>
    <col min="5" max="5" width="10.85546875" style="4" customWidth="1"/>
    <col min="6" max="6" width="13.140625" style="4" customWidth="1"/>
    <col min="7" max="7" width="14.5703125" style="4" customWidth="1"/>
    <col min="8" max="8" width="15.140625" style="4" customWidth="1"/>
    <col min="9" max="9" width="11.5703125" style="5" customWidth="1"/>
    <col min="10" max="10" width="14" style="6" customWidth="1"/>
    <col min="11" max="11" width="10.140625" style="6" customWidth="1"/>
    <col min="12" max="12" width="11.5703125" style="7" customWidth="1"/>
    <col min="13" max="20" width="8.7109375" style="8" customWidth="1"/>
    <col min="21" max="1025" width="11.5703125" style="3" customWidth="1"/>
  </cols>
  <sheetData>
    <row r="1" spans="1:20">
      <c r="A1" s="9"/>
      <c r="B1" s="10"/>
      <c r="C1" s="11"/>
      <c r="D1" s="10"/>
      <c r="E1" s="12"/>
      <c r="F1" s="12"/>
      <c r="G1" s="12"/>
      <c r="H1" s="12"/>
      <c r="I1" s="13"/>
    </row>
    <row r="2" spans="1:20">
      <c r="A2" s="236" t="s">
        <v>0</v>
      </c>
      <c r="B2" s="236"/>
      <c r="C2" s="14" t="s">
        <v>1</v>
      </c>
      <c r="D2" s="15"/>
      <c r="E2" s="16"/>
      <c r="F2" s="17"/>
      <c r="G2" s="17"/>
      <c r="H2" s="17"/>
      <c r="I2" s="18"/>
      <c r="J2" s="19"/>
      <c r="K2" s="19"/>
    </row>
    <row r="3" spans="1:20">
      <c r="A3" s="236"/>
      <c r="B3" s="236"/>
      <c r="C3" s="237" t="s">
        <v>2</v>
      </c>
      <c r="D3" s="237"/>
      <c r="E3" s="237"/>
      <c r="F3" s="17"/>
      <c r="G3" s="17"/>
      <c r="H3" s="17"/>
      <c r="I3" s="18"/>
      <c r="J3" s="20"/>
      <c r="K3" s="20"/>
    </row>
    <row r="4" spans="1:20">
      <c r="A4" s="236"/>
      <c r="B4" s="236"/>
      <c r="C4" s="21"/>
      <c r="D4" s="22"/>
      <c r="E4" s="23"/>
      <c r="F4" s="17"/>
      <c r="G4" s="17"/>
      <c r="H4" s="17"/>
      <c r="I4" s="18"/>
      <c r="J4" s="20"/>
      <c r="K4" s="20"/>
    </row>
    <row r="5" spans="1:20">
      <c r="A5" s="238" t="s">
        <v>3</v>
      </c>
      <c r="B5" s="238"/>
      <c r="C5" s="204">
        <f>H6</f>
        <v>36230.134460000001</v>
      </c>
      <c r="D5" s="25"/>
      <c r="E5" s="26"/>
      <c r="F5" s="17"/>
      <c r="G5" s="27" t="s">
        <v>4</v>
      </c>
      <c r="H5" s="28">
        <f ca="1">TODAY()</f>
        <v>43773</v>
      </c>
      <c r="I5" s="18"/>
      <c r="J5" s="29"/>
      <c r="K5" s="29"/>
      <c r="L5" s="30"/>
    </row>
    <row r="6" spans="1:20">
      <c r="A6" s="238" t="s">
        <v>5</v>
      </c>
      <c r="B6" s="238"/>
      <c r="C6" s="24" t="s">
        <v>6</v>
      </c>
      <c r="D6" s="25"/>
      <c r="E6" s="17"/>
      <c r="F6" s="17"/>
      <c r="G6" s="27" t="s">
        <v>7</v>
      </c>
      <c r="H6" s="31">
        <f>H53</f>
        <v>36230.134460000001</v>
      </c>
      <c r="I6" s="18"/>
      <c r="L6" s="32"/>
    </row>
    <row r="7" spans="1:20">
      <c r="A7" s="238" t="s">
        <v>8</v>
      </c>
      <c r="B7" s="238"/>
      <c r="C7" s="24" t="s">
        <v>9</v>
      </c>
      <c r="D7" s="25"/>
      <c r="E7" s="17"/>
      <c r="F7" s="17"/>
      <c r="G7" s="27" t="s">
        <v>10</v>
      </c>
      <c r="H7" s="33">
        <v>0.3</v>
      </c>
      <c r="I7" s="18"/>
    </row>
    <row r="8" spans="1:20" ht="12.75" customHeight="1">
      <c r="A8" s="233" t="s">
        <v>11</v>
      </c>
      <c r="B8" s="233"/>
      <c r="C8" s="234" t="s">
        <v>12</v>
      </c>
      <c r="D8" s="234"/>
      <c r="E8" s="34"/>
      <c r="F8" s="35"/>
      <c r="G8" s="35"/>
      <c r="H8" s="35"/>
      <c r="I8" s="36"/>
      <c r="J8" s="29"/>
      <c r="K8" s="29"/>
    </row>
    <row r="9" spans="1:20">
      <c r="A9" s="37"/>
      <c r="B9" s="38"/>
      <c r="C9" s="39"/>
      <c r="D9" s="38"/>
      <c r="E9" s="39"/>
      <c r="F9" s="17"/>
      <c r="G9" s="17"/>
      <c r="H9" s="17"/>
      <c r="I9" s="40"/>
      <c r="J9" s="41"/>
      <c r="K9" s="42"/>
      <c r="L9" s="43"/>
    </row>
    <row r="10" spans="1:20">
      <c r="A10" s="44"/>
      <c r="B10" s="45"/>
      <c r="C10" s="46" t="s">
        <v>13</v>
      </c>
      <c r="D10" s="45"/>
      <c r="E10" s="46"/>
      <c r="F10" s="47"/>
      <c r="G10" s="47"/>
      <c r="H10" s="48"/>
      <c r="I10" s="49"/>
      <c r="J10" s="50"/>
      <c r="K10" s="50"/>
    </row>
    <row r="11" spans="1:20" s="62" customFormat="1" ht="43.5" customHeight="1">
      <c r="A11" s="51" t="s">
        <v>14</v>
      </c>
      <c r="B11" s="52" t="s">
        <v>15</v>
      </c>
      <c r="C11" s="53" t="s">
        <v>16</v>
      </c>
      <c r="D11" s="54" t="s">
        <v>17</v>
      </c>
      <c r="E11" s="54" t="s">
        <v>18</v>
      </c>
      <c r="F11" s="55" t="s">
        <v>19</v>
      </c>
      <c r="G11" s="56" t="s">
        <v>20</v>
      </c>
      <c r="H11" s="57" t="s">
        <v>21</v>
      </c>
      <c r="I11" s="58"/>
      <c r="J11" s="59"/>
      <c r="K11" s="60"/>
      <c r="L11" s="61"/>
      <c r="M11" s="8"/>
      <c r="N11" s="8"/>
      <c r="O11" s="8"/>
      <c r="P11" s="8"/>
      <c r="Q11" s="8"/>
      <c r="R11" s="8"/>
      <c r="S11" s="8"/>
      <c r="T11" s="8"/>
    </row>
    <row r="12" spans="1:20" s="62" customFormat="1" ht="12" customHeight="1">
      <c r="A12" s="63">
        <v>1</v>
      </c>
      <c r="B12" s="64"/>
      <c r="C12" s="65" t="s">
        <v>22</v>
      </c>
      <c r="D12" s="66"/>
      <c r="E12" s="67"/>
      <c r="F12" s="68"/>
      <c r="G12" s="68"/>
      <c r="H12" s="68"/>
      <c r="I12" s="69">
        <f>SUM(H14:H17)</f>
        <v>844.59699999999998</v>
      </c>
      <c r="J12" s="59"/>
      <c r="K12" s="60"/>
      <c r="L12" s="61"/>
      <c r="M12" s="8"/>
      <c r="N12" s="8"/>
      <c r="O12" s="8"/>
      <c r="P12" s="8"/>
      <c r="Q12" s="8"/>
      <c r="R12" s="8"/>
      <c r="S12" s="8"/>
      <c r="T12" s="8"/>
    </row>
    <row r="13" spans="1:20" s="62" customFormat="1" ht="15" customHeight="1">
      <c r="A13" s="70"/>
      <c r="B13" s="71"/>
      <c r="C13" s="72" t="s">
        <v>23</v>
      </c>
      <c r="D13" s="73"/>
      <c r="E13" s="74"/>
      <c r="F13" s="4"/>
      <c r="G13" s="75"/>
      <c r="H13" s="76"/>
      <c r="I13" s="58"/>
      <c r="J13" s="59"/>
      <c r="K13" s="60"/>
      <c r="L13" s="61"/>
      <c r="M13" s="8"/>
      <c r="N13" s="8"/>
      <c r="O13" s="8"/>
      <c r="P13" s="8"/>
      <c r="Q13" s="8"/>
      <c r="R13" s="8"/>
      <c r="S13" s="8"/>
      <c r="T13" s="8"/>
    </row>
    <row r="14" spans="1:20" s="62" customFormat="1" ht="43.9" customHeight="1">
      <c r="A14" s="77" t="s">
        <v>24</v>
      </c>
      <c r="B14" s="78">
        <v>72132</v>
      </c>
      <c r="C14" s="79" t="s">
        <v>25</v>
      </c>
      <c r="D14" s="78" t="s">
        <v>26</v>
      </c>
      <c r="E14" s="80">
        <v>3</v>
      </c>
      <c r="F14" s="4">
        <v>59.57</v>
      </c>
      <c r="G14" s="4">
        <f t="shared" ref="G14:G46" si="0">F14*E14</f>
        <v>178.71</v>
      </c>
      <c r="H14" s="81">
        <f t="shared" ref="H14:H46" si="1">G14*(1+$H$7)</f>
        <v>232.32300000000001</v>
      </c>
      <c r="I14" s="58"/>
      <c r="J14" s="59"/>
      <c r="K14" s="60"/>
      <c r="L14" s="61"/>
      <c r="M14" s="8"/>
      <c r="N14" s="8"/>
      <c r="O14" s="8"/>
      <c r="P14" s="8"/>
      <c r="Q14" s="8"/>
      <c r="R14" s="8"/>
      <c r="S14" s="8"/>
      <c r="T14" s="8"/>
    </row>
    <row r="15" spans="1:20" s="62" customFormat="1" ht="61.9" customHeight="1">
      <c r="A15" s="77" t="s">
        <v>27</v>
      </c>
      <c r="B15" s="78" t="s">
        <v>28</v>
      </c>
      <c r="C15" s="72" t="s">
        <v>29</v>
      </c>
      <c r="D15" s="78" t="s">
        <v>26</v>
      </c>
      <c r="E15" s="80">
        <v>1</v>
      </c>
      <c r="F15" s="4">
        <v>67</v>
      </c>
      <c r="G15" s="4">
        <f t="shared" si="0"/>
        <v>67</v>
      </c>
      <c r="H15" s="81">
        <f t="shared" si="1"/>
        <v>87.100000000000009</v>
      </c>
      <c r="I15" s="58"/>
      <c r="J15" s="59"/>
      <c r="K15" s="60"/>
      <c r="L15" s="61"/>
      <c r="M15" s="8"/>
      <c r="N15" s="8"/>
      <c r="O15" s="8"/>
      <c r="P15" s="8"/>
      <c r="Q15" s="8"/>
      <c r="R15" s="8"/>
      <c r="S15" s="8"/>
      <c r="T15" s="8"/>
    </row>
    <row r="16" spans="1:20" s="62" customFormat="1" ht="28.5">
      <c r="A16" s="77" t="s">
        <v>30</v>
      </c>
      <c r="B16" s="78" t="s">
        <v>31</v>
      </c>
      <c r="C16" s="72" t="s">
        <v>32</v>
      </c>
      <c r="D16" s="78" t="s">
        <v>26</v>
      </c>
      <c r="E16" s="80">
        <v>1</v>
      </c>
      <c r="F16" s="4">
        <v>374.08</v>
      </c>
      <c r="G16" s="4">
        <f t="shared" si="0"/>
        <v>374.08</v>
      </c>
      <c r="H16" s="81">
        <f t="shared" si="1"/>
        <v>486.30399999999997</v>
      </c>
      <c r="I16" s="58"/>
      <c r="J16" s="59"/>
      <c r="K16" s="60"/>
      <c r="L16" s="61"/>
      <c r="M16" s="8"/>
      <c r="N16" s="8"/>
      <c r="O16" s="8"/>
      <c r="P16" s="8"/>
      <c r="Q16" s="8"/>
      <c r="R16" s="8"/>
      <c r="S16" s="8"/>
      <c r="T16" s="8"/>
    </row>
    <row r="17" spans="1:1024" s="62" customFormat="1" ht="45" customHeight="1">
      <c r="A17" s="77" t="s">
        <v>33</v>
      </c>
      <c r="B17" s="78">
        <v>94992</v>
      </c>
      <c r="C17" s="72" t="s">
        <v>34</v>
      </c>
      <c r="D17" s="78" t="s">
        <v>26</v>
      </c>
      <c r="E17" s="80">
        <v>0.5</v>
      </c>
      <c r="F17" s="4">
        <v>59.8</v>
      </c>
      <c r="G17" s="4">
        <f t="shared" si="0"/>
        <v>29.9</v>
      </c>
      <c r="H17" s="81">
        <f t="shared" si="1"/>
        <v>38.869999999999997</v>
      </c>
      <c r="I17" s="49"/>
      <c r="J17" s="82"/>
      <c r="K17" s="82"/>
      <c r="L17" s="83"/>
      <c r="M17" s="8"/>
      <c r="N17" s="8"/>
      <c r="O17" s="8"/>
      <c r="P17" s="8"/>
      <c r="Q17" s="8"/>
      <c r="R17" s="8"/>
      <c r="S17" s="8"/>
      <c r="T17" s="8"/>
    </row>
    <row r="18" spans="1:1024" s="85" customFormat="1" ht="15" customHeight="1">
      <c r="A18" s="63">
        <v>2</v>
      </c>
      <c r="B18" s="64"/>
      <c r="C18" s="65" t="s">
        <v>35</v>
      </c>
      <c r="D18" s="66"/>
      <c r="E18" s="67"/>
      <c r="F18" s="68"/>
      <c r="G18" s="68">
        <f t="shared" si="0"/>
        <v>0</v>
      </c>
      <c r="H18" s="68">
        <f t="shared" si="1"/>
        <v>0</v>
      </c>
      <c r="I18" s="69">
        <f>SUM(H19:H25)</f>
        <v>8997.8459999999995</v>
      </c>
      <c r="J18" s="84"/>
      <c r="K18" s="84"/>
      <c r="L18" s="83"/>
      <c r="M18" s="8"/>
      <c r="N18" s="8"/>
      <c r="O18" s="8"/>
      <c r="P18" s="8"/>
      <c r="Q18" s="8"/>
      <c r="R18" s="8"/>
      <c r="S18" s="8"/>
      <c r="T18" s="8"/>
      <c r="V18" s="85" t="s">
        <v>36</v>
      </c>
      <c r="X18" s="85" t="s">
        <v>37</v>
      </c>
      <c r="AF18" s="85" t="s">
        <v>36</v>
      </c>
      <c r="AH18" s="85" t="s">
        <v>37</v>
      </c>
      <c r="AP18" s="85" t="s">
        <v>36</v>
      </c>
      <c r="AR18" s="85" t="s">
        <v>37</v>
      </c>
      <c r="AZ18" s="85" t="s">
        <v>36</v>
      </c>
      <c r="BB18" s="85" t="s">
        <v>37</v>
      </c>
      <c r="BJ18" s="85" t="s">
        <v>36</v>
      </c>
      <c r="BL18" s="85" t="s">
        <v>37</v>
      </c>
      <c r="BT18" s="85" t="s">
        <v>36</v>
      </c>
      <c r="BV18" s="85" t="s">
        <v>37</v>
      </c>
      <c r="CD18" s="85" t="s">
        <v>36</v>
      </c>
      <c r="CF18" s="85" t="s">
        <v>37</v>
      </c>
      <c r="CN18" s="85" t="s">
        <v>36</v>
      </c>
      <c r="CP18" s="85" t="s">
        <v>37</v>
      </c>
      <c r="CX18" s="85" t="s">
        <v>36</v>
      </c>
      <c r="CZ18" s="85" t="s">
        <v>37</v>
      </c>
      <c r="DH18" s="85" t="s">
        <v>36</v>
      </c>
      <c r="DJ18" s="85" t="s">
        <v>37</v>
      </c>
      <c r="DR18" s="85" t="s">
        <v>36</v>
      </c>
      <c r="DT18" s="85" t="s">
        <v>37</v>
      </c>
      <c r="EB18" s="85" t="s">
        <v>36</v>
      </c>
      <c r="ED18" s="85" t="s">
        <v>37</v>
      </c>
      <c r="EL18" s="85" t="s">
        <v>36</v>
      </c>
      <c r="EN18" s="85" t="s">
        <v>37</v>
      </c>
      <c r="EV18" s="85" t="s">
        <v>36</v>
      </c>
      <c r="EX18" s="85" t="s">
        <v>37</v>
      </c>
      <c r="FF18" s="85" t="s">
        <v>36</v>
      </c>
      <c r="FH18" s="85" t="s">
        <v>37</v>
      </c>
      <c r="FP18" s="85" t="s">
        <v>36</v>
      </c>
      <c r="FR18" s="85" t="s">
        <v>37</v>
      </c>
      <c r="FZ18" s="85" t="s">
        <v>36</v>
      </c>
      <c r="GB18" s="85" t="s">
        <v>37</v>
      </c>
      <c r="GJ18" s="85" t="s">
        <v>36</v>
      </c>
      <c r="GL18" s="85" t="s">
        <v>37</v>
      </c>
      <c r="GT18" s="85" t="s">
        <v>36</v>
      </c>
      <c r="GV18" s="85" t="s">
        <v>37</v>
      </c>
      <c r="HD18" s="85" t="s">
        <v>36</v>
      </c>
      <c r="HF18" s="85" t="s">
        <v>37</v>
      </c>
      <c r="HN18" s="85" t="s">
        <v>36</v>
      </c>
      <c r="HP18" s="85" t="s">
        <v>37</v>
      </c>
      <c r="HX18" s="85" t="s">
        <v>36</v>
      </c>
      <c r="HZ18" s="85" t="s">
        <v>37</v>
      </c>
      <c r="IH18" s="85" t="s">
        <v>36</v>
      </c>
      <c r="IJ18" s="85" t="s">
        <v>37</v>
      </c>
      <c r="IR18" s="85" t="s">
        <v>36</v>
      </c>
      <c r="IT18" s="85" t="s">
        <v>37</v>
      </c>
      <c r="JB18" s="85" t="s">
        <v>36</v>
      </c>
      <c r="JD18" s="85" t="s">
        <v>37</v>
      </c>
      <c r="JL18" s="85" t="s">
        <v>36</v>
      </c>
      <c r="JN18" s="85" t="s">
        <v>37</v>
      </c>
      <c r="JV18" s="85" t="s">
        <v>36</v>
      </c>
      <c r="JX18" s="85" t="s">
        <v>37</v>
      </c>
      <c r="KF18" s="85" t="s">
        <v>36</v>
      </c>
      <c r="KH18" s="85" t="s">
        <v>37</v>
      </c>
      <c r="KP18" s="85" t="s">
        <v>36</v>
      </c>
      <c r="KR18" s="85" t="s">
        <v>37</v>
      </c>
      <c r="KZ18" s="85" t="s">
        <v>36</v>
      </c>
      <c r="LB18" s="85" t="s">
        <v>37</v>
      </c>
      <c r="LJ18" s="85" t="s">
        <v>36</v>
      </c>
      <c r="LL18" s="85" t="s">
        <v>37</v>
      </c>
      <c r="LT18" s="85" t="s">
        <v>36</v>
      </c>
      <c r="LV18" s="85" t="s">
        <v>37</v>
      </c>
      <c r="MD18" s="85" t="s">
        <v>36</v>
      </c>
      <c r="MF18" s="85" t="s">
        <v>37</v>
      </c>
      <c r="MN18" s="85" t="s">
        <v>36</v>
      </c>
      <c r="MP18" s="85" t="s">
        <v>37</v>
      </c>
      <c r="MX18" s="85" t="s">
        <v>36</v>
      </c>
      <c r="MZ18" s="85" t="s">
        <v>37</v>
      </c>
      <c r="NH18" s="85" t="s">
        <v>36</v>
      </c>
      <c r="NJ18" s="85" t="s">
        <v>37</v>
      </c>
      <c r="NR18" s="85" t="s">
        <v>36</v>
      </c>
      <c r="NT18" s="85" t="s">
        <v>37</v>
      </c>
      <c r="OB18" s="85" t="s">
        <v>36</v>
      </c>
      <c r="OD18" s="85" t="s">
        <v>37</v>
      </c>
      <c r="OL18" s="85" t="s">
        <v>36</v>
      </c>
      <c r="ON18" s="85" t="s">
        <v>37</v>
      </c>
      <c r="OV18" s="85" t="s">
        <v>36</v>
      </c>
      <c r="OX18" s="85" t="s">
        <v>37</v>
      </c>
      <c r="PF18" s="85" t="s">
        <v>36</v>
      </c>
      <c r="PH18" s="85" t="s">
        <v>37</v>
      </c>
      <c r="PP18" s="85" t="s">
        <v>36</v>
      </c>
      <c r="PR18" s="85" t="s">
        <v>37</v>
      </c>
      <c r="PZ18" s="85" t="s">
        <v>36</v>
      </c>
      <c r="QB18" s="85" t="s">
        <v>37</v>
      </c>
      <c r="QJ18" s="85" t="s">
        <v>36</v>
      </c>
      <c r="QL18" s="85" t="s">
        <v>37</v>
      </c>
      <c r="QT18" s="85" t="s">
        <v>36</v>
      </c>
      <c r="QV18" s="85" t="s">
        <v>37</v>
      </c>
      <c r="RD18" s="85" t="s">
        <v>36</v>
      </c>
      <c r="RF18" s="85" t="s">
        <v>37</v>
      </c>
      <c r="RN18" s="85" t="s">
        <v>36</v>
      </c>
      <c r="RP18" s="85" t="s">
        <v>37</v>
      </c>
      <c r="RX18" s="85" t="s">
        <v>36</v>
      </c>
      <c r="RZ18" s="85" t="s">
        <v>37</v>
      </c>
      <c r="SH18" s="85" t="s">
        <v>36</v>
      </c>
      <c r="SJ18" s="85" t="s">
        <v>37</v>
      </c>
      <c r="SR18" s="85" t="s">
        <v>36</v>
      </c>
      <c r="ST18" s="85" t="s">
        <v>37</v>
      </c>
      <c r="TB18" s="85" t="s">
        <v>36</v>
      </c>
      <c r="TD18" s="85" t="s">
        <v>37</v>
      </c>
      <c r="TL18" s="85" t="s">
        <v>36</v>
      </c>
      <c r="TN18" s="85" t="s">
        <v>37</v>
      </c>
      <c r="TV18" s="85" t="s">
        <v>36</v>
      </c>
      <c r="TX18" s="85" t="s">
        <v>37</v>
      </c>
      <c r="UF18" s="85" t="s">
        <v>36</v>
      </c>
      <c r="UH18" s="85" t="s">
        <v>37</v>
      </c>
      <c r="UP18" s="85" t="s">
        <v>36</v>
      </c>
      <c r="UR18" s="85" t="s">
        <v>37</v>
      </c>
      <c r="UZ18" s="85" t="s">
        <v>36</v>
      </c>
      <c r="VB18" s="85" t="s">
        <v>37</v>
      </c>
      <c r="VJ18" s="85" t="s">
        <v>36</v>
      </c>
      <c r="VL18" s="85" t="s">
        <v>37</v>
      </c>
      <c r="VT18" s="85" t="s">
        <v>36</v>
      </c>
      <c r="VV18" s="85" t="s">
        <v>37</v>
      </c>
      <c r="WD18" s="85" t="s">
        <v>36</v>
      </c>
      <c r="WF18" s="85" t="s">
        <v>37</v>
      </c>
      <c r="WN18" s="85" t="s">
        <v>36</v>
      </c>
      <c r="WP18" s="85" t="s">
        <v>37</v>
      </c>
      <c r="WX18" s="85" t="s">
        <v>36</v>
      </c>
      <c r="WZ18" s="85" t="s">
        <v>37</v>
      </c>
      <c r="XH18" s="85" t="s">
        <v>36</v>
      </c>
      <c r="XJ18" s="85" t="s">
        <v>37</v>
      </c>
      <c r="XR18" s="85" t="s">
        <v>36</v>
      </c>
      <c r="XT18" s="85" t="s">
        <v>37</v>
      </c>
      <c r="YB18" s="85" t="s">
        <v>36</v>
      </c>
      <c r="YD18" s="85" t="s">
        <v>37</v>
      </c>
      <c r="YL18" s="85" t="s">
        <v>36</v>
      </c>
      <c r="YN18" s="85" t="s">
        <v>37</v>
      </c>
      <c r="YV18" s="85" t="s">
        <v>36</v>
      </c>
      <c r="YX18" s="85" t="s">
        <v>37</v>
      </c>
      <c r="ZF18" s="85" t="s">
        <v>36</v>
      </c>
      <c r="ZH18" s="85" t="s">
        <v>37</v>
      </c>
      <c r="ZP18" s="85" t="s">
        <v>36</v>
      </c>
      <c r="ZR18" s="85" t="s">
        <v>37</v>
      </c>
      <c r="ZZ18" s="85" t="s">
        <v>36</v>
      </c>
      <c r="AAB18" s="85" t="s">
        <v>37</v>
      </c>
      <c r="AAJ18" s="85" t="s">
        <v>36</v>
      </c>
      <c r="AAL18" s="85" t="s">
        <v>37</v>
      </c>
      <c r="AAT18" s="85" t="s">
        <v>36</v>
      </c>
      <c r="AAV18" s="85" t="s">
        <v>37</v>
      </c>
      <c r="ABD18" s="85" t="s">
        <v>36</v>
      </c>
      <c r="ABF18" s="85" t="s">
        <v>37</v>
      </c>
      <c r="ABN18" s="85" t="s">
        <v>36</v>
      </c>
      <c r="ABP18" s="85" t="s">
        <v>37</v>
      </c>
      <c r="ABX18" s="85" t="s">
        <v>36</v>
      </c>
      <c r="ABZ18" s="85" t="s">
        <v>37</v>
      </c>
      <c r="ACH18" s="85" t="s">
        <v>36</v>
      </c>
      <c r="ACJ18" s="85" t="s">
        <v>37</v>
      </c>
      <c r="ACR18" s="85" t="s">
        <v>36</v>
      </c>
      <c r="ACT18" s="85" t="s">
        <v>37</v>
      </c>
      <c r="ADB18" s="85" t="s">
        <v>36</v>
      </c>
      <c r="ADD18" s="85" t="s">
        <v>37</v>
      </c>
      <c r="ADL18" s="85" t="s">
        <v>36</v>
      </c>
      <c r="ADN18" s="85" t="s">
        <v>37</v>
      </c>
      <c r="ADV18" s="85" t="s">
        <v>36</v>
      </c>
      <c r="ADX18" s="85" t="s">
        <v>37</v>
      </c>
      <c r="AEF18" s="85" t="s">
        <v>36</v>
      </c>
      <c r="AEH18" s="85" t="s">
        <v>37</v>
      </c>
      <c r="AEP18" s="85" t="s">
        <v>36</v>
      </c>
      <c r="AER18" s="85" t="s">
        <v>37</v>
      </c>
      <c r="AEZ18" s="85" t="s">
        <v>36</v>
      </c>
      <c r="AFB18" s="85" t="s">
        <v>37</v>
      </c>
      <c r="AFJ18" s="85" t="s">
        <v>36</v>
      </c>
      <c r="AFL18" s="85" t="s">
        <v>37</v>
      </c>
      <c r="AFT18" s="85" t="s">
        <v>36</v>
      </c>
      <c r="AFV18" s="85" t="s">
        <v>37</v>
      </c>
      <c r="AGD18" s="85" t="s">
        <v>36</v>
      </c>
      <c r="AGF18" s="85" t="s">
        <v>37</v>
      </c>
      <c r="AGN18" s="85" t="s">
        <v>36</v>
      </c>
      <c r="AGP18" s="85" t="s">
        <v>37</v>
      </c>
      <c r="AGX18" s="85" t="s">
        <v>36</v>
      </c>
      <c r="AGZ18" s="85" t="s">
        <v>37</v>
      </c>
      <c r="AHH18" s="85" t="s">
        <v>36</v>
      </c>
      <c r="AHJ18" s="85" t="s">
        <v>37</v>
      </c>
      <c r="AHR18" s="85" t="s">
        <v>36</v>
      </c>
      <c r="AHT18" s="85" t="s">
        <v>37</v>
      </c>
      <c r="AIB18" s="85" t="s">
        <v>36</v>
      </c>
      <c r="AID18" s="85" t="s">
        <v>37</v>
      </c>
      <c r="AIL18" s="85" t="s">
        <v>36</v>
      </c>
      <c r="AIN18" s="85" t="s">
        <v>37</v>
      </c>
      <c r="AIV18" s="85" t="s">
        <v>36</v>
      </c>
      <c r="AIX18" s="85" t="s">
        <v>37</v>
      </c>
      <c r="AJF18" s="85" t="s">
        <v>36</v>
      </c>
      <c r="AJH18" s="85" t="s">
        <v>37</v>
      </c>
      <c r="AJP18" s="85" t="s">
        <v>36</v>
      </c>
      <c r="AJR18" s="85" t="s">
        <v>37</v>
      </c>
      <c r="AJZ18" s="85" t="s">
        <v>36</v>
      </c>
      <c r="AKB18" s="85" t="s">
        <v>37</v>
      </c>
      <c r="AKJ18" s="85" t="s">
        <v>36</v>
      </c>
      <c r="AKL18" s="85" t="s">
        <v>37</v>
      </c>
      <c r="AKT18" s="85" t="s">
        <v>36</v>
      </c>
      <c r="AKV18" s="85" t="s">
        <v>37</v>
      </c>
      <c r="ALD18" s="85" t="s">
        <v>36</v>
      </c>
      <c r="ALF18" s="85" t="s">
        <v>37</v>
      </c>
      <c r="ALN18" s="85" t="s">
        <v>36</v>
      </c>
      <c r="ALP18" s="85" t="s">
        <v>37</v>
      </c>
      <c r="ALX18" s="85" t="s">
        <v>36</v>
      </c>
      <c r="ALZ18" s="85" t="s">
        <v>37</v>
      </c>
      <c r="AMH18" s="85" t="s">
        <v>36</v>
      </c>
      <c r="AMJ18" s="85" t="s">
        <v>37</v>
      </c>
    </row>
    <row r="19" spans="1:1024" s="62" customFormat="1" ht="67.7" customHeight="1">
      <c r="A19" s="77" t="s">
        <v>38</v>
      </c>
      <c r="B19" s="78">
        <v>97329</v>
      </c>
      <c r="C19" s="72" t="s">
        <v>39</v>
      </c>
      <c r="D19" s="78" t="s">
        <v>40</v>
      </c>
      <c r="E19" s="80">
        <v>60</v>
      </c>
      <c r="F19" s="4">
        <v>38.26</v>
      </c>
      <c r="G19" s="4">
        <f t="shared" si="0"/>
        <v>2295.6</v>
      </c>
      <c r="H19" s="81">
        <f t="shared" si="1"/>
        <v>2984.28</v>
      </c>
      <c r="I19" s="49"/>
      <c r="J19" s="86"/>
      <c r="K19" s="87"/>
      <c r="L19" s="88"/>
      <c r="M19" s="8"/>
      <c r="N19" s="8"/>
      <c r="O19" s="8"/>
      <c r="P19" s="8"/>
      <c r="Q19" s="8"/>
      <c r="R19" s="8"/>
      <c r="S19" s="8"/>
      <c r="T19" s="8"/>
    </row>
    <row r="20" spans="1:1024" s="62" customFormat="1" ht="60" customHeight="1">
      <c r="A20" s="77" t="s">
        <v>41</v>
      </c>
      <c r="B20" s="89" t="s">
        <v>42</v>
      </c>
      <c r="C20" s="72" t="s">
        <v>43</v>
      </c>
      <c r="D20" s="78" t="s">
        <v>44</v>
      </c>
      <c r="E20" s="80">
        <v>38</v>
      </c>
      <c r="F20" s="4">
        <v>29.09</v>
      </c>
      <c r="G20" s="4">
        <f t="shared" si="0"/>
        <v>1105.42</v>
      </c>
      <c r="H20" s="81">
        <f t="shared" si="1"/>
        <v>1437.046</v>
      </c>
      <c r="I20" s="49"/>
      <c r="J20" s="86"/>
      <c r="K20" s="90"/>
      <c r="L20" s="83"/>
      <c r="M20" s="8"/>
      <c r="N20" s="8"/>
      <c r="O20" s="8"/>
      <c r="P20" s="8"/>
      <c r="Q20" s="8"/>
      <c r="R20" s="8"/>
      <c r="S20" s="8"/>
      <c r="T20" s="8"/>
    </row>
    <row r="21" spans="1:1024" s="62" customFormat="1" ht="60" customHeight="1">
      <c r="A21" s="77" t="s">
        <v>45</v>
      </c>
      <c r="B21" s="89" t="s">
        <v>46</v>
      </c>
      <c r="C21" s="72" t="s">
        <v>47</v>
      </c>
      <c r="D21" s="78" t="s">
        <v>44</v>
      </c>
      <c r="E21" s="80">
        <v>38</v>
      </c>
      <c r="F21" s="4">
        <v>20</v>
      </c>
      <c r="G21" s="4">
        <f t="shared" si="0"/>
        <v>760</v>
      </c>
      <c r="H21" s="81">
        <f t="shared" si="1"/>
        <v>988</v>
      </c>
      <c r="I21" s="49"/>
      <c r="J21" s="86"/>
      <c r="K21" s="90"/>
      <c r="L21" s="83"/>
      <c r="M21" s="8"/>
      <c r="N21" s="8"/>
      <c r="O21" s="8"/>
      <c r="P21" s="8"/>
      <c r="Q21" s="8"/>
      <c r="R21" s="8"/>
      <c r="S21" s="8"/>
      <c r="T21" s="8"/>
    </row>
    <row r="22" spans="1:1024" s="92" customFormat="1" ht="53.65" customHeight="1">
      <c r="A22" s="77" t="s">
        <v>48</v>
      </c>
      <c r="B22" s="89" t="s">
        <v>49</v>
      </c>
      <c r="C22" s="72" t="s">
        <v>50</v>
      </c>
      <c r="D22" s="78" t="s">
        <v>44</v>
      </c>
      <c r="E22" s="80">
        <v>16</v>
      </c>
      <c r="F22" s="4">
        <v>13</v>
      </c>
      <c r="G22" s="4">
        <f t="shared" si="0"/>
        <v>208</v>
      </c>
      <c r="H22" s="81">
        <f t="shared" si="1"/>
        <v>270.40000000000003</v>
      </c>
      <c r="I22" s="49"/>
      <c r="J22" s="86"/>
      <c r="K22" s="90"/>
      <c r="L22" s="91"/>
      <c r="M22" s="8"/>
      <c r="N22" s="8"/>
      <c r="O22" s="8"/>
      <c r="P22" s="8"/>
      <c r="Q22" s="8"/>
      <c r="R22" s="8"/>
      <c r="S22" s="8"/>
      <c r="T22" s="8"/>
    </row>
    <row r="23" spans="1:1024" s="92" customFormat="1" ht="94.9" customHeight="1">
      <c r="A23" s="77" t="s">
        <v>51</v>
      </c>
      <c r="B23" s="78"/>
      <c r="C23" s="93" t="s">
        <v>52</v>
      </c>
      <c r="D23" s="78"/>
      <c r="E23" s="80"/>
      <c r="F23" s="4"/>
      <c r="G23" s="4">
        <f t="shared" si="0"/>
        <v>0</v>
      </c>
      <c r="H23" s="81">
        <f t="shared" si="1"/>
        <v>0</v>
      </c>
      <c r="I23" s="49"/>
      <c r="J23" s="94"/>
      <c r="K23" s="90"/>
      <c r="L23" s="91"/>
      <c r="M23" s="8"/>
      <c r="N23" s="8"/>
      <c r="O23" s="8"/>
      <c r="P23" s="8"/>
      <c r="Q23" s="8"/>
      <c r="R23" s="8"/>
      <c r="S23" s="8"/>
      <c r="T23" s="8"/>
    </row>
    <row r="24" spans="1:1024" s="100" customFormat="1" ht="86.45" customHeight="1">
      <c r="A24" s="77" t="s">
        <v>53</v>
      </c>
      <c r="B24" s="95" t="s">
        <v>54</v>
      </c>
      <c r="C24" s="79" t="s">
        <v>55</v>
      </c>
      <c r="D24" s="89" t="s">
        <v>44</v>
      </c>
      <c r="E24" s="80">
        <v>36</v>
      </c>
      <c r="F24" s="4">
        <v>50</v>
      </c>
      <c r="G24" s="4">
        <f t="shared" si="0"/>
        <v>1800</v>
      </c>
      <c r="H24" s="81">
        <f t="shared" si="1"/>
        <v>2340</v>
      </c>
      <c r="I24" s="49"/>
      <c r="J24" s="96"/>
      <c r="K24" s="97"/>
      <c r="L24" s="98"/>
      <c r="M24" s="99"/>
      <c r="N24" s="99"/>
      <c r="O24" s="99"/>
      <c r="P24" s="99"/>
      <c r="Q24" s="99"/>
      <c r="R24" s="99"/>
      <c r="S24" s="99"/>
      <c r="T24" s="99"/>
    </row>
    <row r="25" spans="1:1024" s="62" customFormat="1" ht="65.650000000000006" customHeight="1">
      <c r="A25" s="77" t="s">
        <v>56</v>
      </c>
      <c r="B25" s="101">
        <v>91167</v>
      </c>
      <c r="C25" s="102" t="s">
        <v>57</v>
      </c>
      <c r="D25" s="101" t="s">
        <v>44</v>
      </c>
      <c r="E25" s="103">
        <v>90</v>
      </c>
      <c r="F25" s="4">
        <v>8.36</v>
      </c>
      <c r="G25" s="4">
        <f t="shared" si="0"/>
        <v>752.4</v>
      </c>
      <c r="H25" s="81">
        <f t="shared" si="1"/>
        <v>978.12</v>
      </c>
      <c r="I25" s="49"/>
      <c r="J25" s="86"/>
      <c r="K25" s="87"/>
      <c r="L25" s="83"/>
      <c r="M25" s="8"/>
      <c r="N25" s="8"/>
      <c r="O25" s="8"/>
      <c r="P25" s="8"/>
      <c r="Q25" s="8"/>
      <c r="R25" s="8"/>
      <c r="S25" s="8"/>
      <c r="T25" s="8"/>
    </row>
    <row r="26" spans="1:1024" s="62" customFormat="1">
      <c r="A26" s="63">
        <v>3</v>
      </c>
      <c r="B26" s="64"/>
      <c r="C26" s="65" t="s">
        <v>58</v>
      </c>
      <c r="D26" s="66"/>
      <c r="E26" s="67"/>
      <c r="F26" s="68"/>
      <c r="G26" s="68">
        <f t="shared" si="0"/>
        <v>0</v>
      </c>
      <c r="H26" s="68">
        <f t="shared" si="1"/>
        <v>0</v>
      </c>
      <c r="I26" s="69">
        <f>SUM(H27:H34)</f>
        <v>15284.659</v>
      </c>
      <c r="J26" s="104"/>
      <c r="K26" s="105"/>
      <c r="L26" s="83"/>
      <c r="M26" s="8"/>
      <c r="N26" s="8"/>
      <c r="O26" s="8"/>
      <c r="P26" s="8"/>
      <c r="Q26" s="8"/>
      <c r="R26" s="8"/>
      <c r="S26" s="8"/>
      <c r="T26" s="8"/>
    </row>
    <row r="27" spans="1:1024" s="62" customFormat="1" ht="42.75">
      <c r="A27" s="77" t="s">
        <v>59</v>
      </c>
      <c r="B27" s="78">
        <v>72132</v>
      </c>
      <c r="C27" s="79" t="s">
        <v>25</v>
      </c>
      <c r="D27" s="78" t="s">
        <v>26</v>
      </c>
      <c r="E27" s="80">
        <v>13</v>
      </c>
      <c r="F27" s="4">
        <v>59.57</v>
      </c>
      <c r="G27" s="4">
        <f t="shared" si="0"/>
        <v>774.41</v>
      </c>
      <c r="H27" s="81">
        <f t="shared" si="1"/>
        <v>1006.7329999999999</v>
      </c>
      <c r="I27" s="49"/>
      <c r="J27" s="86"/>
      <c r="K27" s="87"/>
      <c r="L27" s="83"/>
      <c r="M27" s="8"/>
      <c r="N27" s="8"/>
      <c r="O27" s="8"/>
      <c r="P27" s="8"/>
      <c r="Q27" s="8"/>
      <c r="R27" s="8"/>
      <c r="S27" s="8"/>
      <c r="T27" s="8"/>
    </row>
    <row r="28" spans="1:1024" s="62" customFormat="1" ht="72.599999999999994" customHeight="1">
      <c r="A28" s="77" t="s">
        <v>60</v>
      </c>
      <c r="B28" s="78">
        <v>87879</v>
      </c>
      <c r="C28" s="79" t="s">
        <v>61</v>
      </c>
      <c r="D28" s="78" t="s">
        <v>26</v>
      </c>
      <c r="E28" s="80">
        <v>28</v>
      </c>
      <c r="F28" s="4">
        <v>2.89</v>
      </c>
      <c r="G28" s="4">
        <f t="shared" si="0"/>
        <v>80.92</v>
      </c>
      <c r="H28" s="81">
        <f t="shared" si="1"/>
        <v>105.19600000000001</v>
      </c>
      <c r="I28" s="49"/>
      <c r="J28" s="86"/>
      <c r="K28" s="87"/>
      <c r="L28" s="83"/>
      <c r="M28" s="8"/>
      <c r="N28" s="8"/>
      <c r="O28" s="8"/>
      <c r="P28" s="8"/>
      <c r="Q28" s="8"/>
      <c r="R28" s="8"/>
      <c r="S28" s="8"/>
      <c r="T28" s="8"/>
    </row>
    <row r="29" spans="1:1024" s="62" customFormat="1" ht="28.5">
      <c r="A29" s="77" t="s">
        <v>62</v>
      </c>
      <c r="B29" s="78">
        <v>87527</v>
      </c>
      <c r="C29" s="79" t="s">
        <v>63</v>
      </c>
      <c r="D29" s="78" t="s">
        <v>26</v>
      </c>
      <c r="E29" s="80">
        <v>28</v>
      </c>
      <c r="F29" s="4">
        <v>26.81</v>
      </c>
      <c r="G29" s="4">
        <f t="shared" si="0"/>
        <v>750.68</v>
      </c>
      <c r="H29" s="81">
        <f t="shared" si="1"/>
        <v>975.88400000000001</v>
      </c>
      <c r="I29" s="49"/>
      <c r="J29" s="86"/>
      <c r="K29" s="87"/>
      <c r="L29" s="83"/>
      <c r="M29" s="8"/>
      <c r="N29" s="8"/>
      <c r="O29" s="8"/>
      <c r="P29" s="8"/>
      <c r="Q29" s="8"/>
      <c r="R29" s="8"/>
      <c r="S29" s="8"/>
      <c r="T29" s="8"/>
    </row>
    <row r="30" spans="1:1024">
      <c r="A30" s="77" t="s">
        <v>64</v>
      </c>
      <c r="B30" s="106"/>
      <c r="C30" s="79"/>
      <c r="D30" s="78"/>
      <c r="E30" s="80"/>
      <c r="G30" s="4">
        <f t="shared" si="0"/>
        <v>0</v>
      </c>
      <c r="H30" s="81">
        <f t="shared" si="1"/>
        <v>0</v>
      </c>
      <c r="I30" s="49"/>
      <c r="J30" s="86"/>
      <c r="K30" s="87"/>
    </row>
    <row r="31" spans="1:1024" ht="57">
      <c r="A31" s="77" t="s">
        <v>65</v>
      </c>
      <c r="B31" s="78" t="s">
        <v>28</v>
      </c>
      <c r="C31" s="72" t="s">
        <v>29</v>
      </c>
      <c r="D31" s="78" t="s">
        <v>26</v>
      </c>
      <c r="E31" s="80">
        <v>20</v>
      </c>
      <c r="F31" s="4">
        <v>67</v>
      </c>
      <c r="G31" s="4">
        <f t="shared" si="0"/>
        <v>1340</v>
      </c>
      <c r="H31" s="81">
        <f t="shared" si="1"/>
        <v>1742</v>
      </c>
      <c r="I31" s="49"/>
      <c r="J31" s="86"/>
      <c r="K31" s="87"/>
    </row>
    <row r="32" spans="1:1024" ht="28.5">
      <c r="A32" s="77" t="s">
        <v>66</v>
      </c>
      <c r="B32" s="78">
        <v>87527</v>
      </c>
      <c r="C32" s="79" t="s">
        <v>63</v>
      </c>
      <c r="D32" s="78" t="s">
        <v>26</v>
      </c>
      <c r="E32" s="80">
        <v>20</v>
      </c>
      <c r="F32" s="4">
        <v>26.81</v>
      </c>
      <c r="G32" s="4">
        <f t="shared" si="0"/>
        <v>536.19999999999993</v>
      </c>
      <c r="H32" s="81">
        <f t="shared" si="1"/>
        <v>697.06</v>
      </c>
      <c r="I32" s="49"/>
      <c r="J32" s="86"/>
      <c r="K32" s="87"/>
    </row>
    <row r="33" spans="1:11" ht="42.75">
      <c r="A33" s="77" t="s">
        <v>67</v>
      </c>
      <c r="B33" s="78">
        <v>11795</v>
      </c>
      <c r="C33" s="72" t="s">
        <v>68</v>
      </c>
      <c r="D33" s="78" t="s">
        <v>26</v>
      </c>
      <c r="E33" s="80">
        <v>25</v>
      </c>
      <c r="F33" s="4">
        <v>316.98</v>
      </c>
      <c r="G33" s="4">
        <f t="shared" si="0"/>
        <v>7924.5</v>
      </c>
      <c r="H33" s="81">
        <f t="shared" si="1"/>
        <v>10301.85</v>
      </c>
      <c r="I33" s="49"/>
      <c r="J33" s="86"/>
      <c r="K33" s="87"/>
    </row>
    <row r="34" spans="1:11" ht="71.25">
      <c r="A34" s="107" t="s">
        <v>69</v>
      </c>
      <c r="B34" s="108" t="s">
        <v>70</v>
      </c>
      <c r="C34" s="109" t="s">
        <v>71</v>
      </c>
      <c r="D34" s="110" t="s">
        <v>26</v>
      </c>
      <c r="E34" s="111">
        <v>16</v>
      </c>
      <c r="F34" s="112">
        <v>21.92</v>
      </c>
      <c r="G34" s="112">
        <f t="shared" si="0"/>
        <v>350.72</v>
      </c>
      <c r="H34" s="113">
        <f t="shared" si="1"/>
        <v>455.93600000000004</v>
      </c>
      <c r="I34" s="114"/>
      <c r="J34" s="86"/>
      <c r="K34" s="87"/>
    </row>
    <row r="35" spans="1:11">
      <c r="A35" s="63">
        <v>4</v>
      </c>
      <c r="B35" s="64"/>
      <c r="C35" s="65" t="s">
        <v>72</v>
      </c>
      <c r="D35" s="66"/>
      <c r="E35" s="67"/>
      <c r="F35" s="68"/>
      <c r="G35" s="68">
        <f t="shared" si="0"/>
        <v>0</v>
      </c>
      <c r="H35" s="68">
        <f t="shared" si="1"/>
        <v>0</v>
      </c>
      <c r="I35" s="115">
        <f>SUM(H36:H43)</f>
        <v>1745.1358599999999</v>
      </c>
      <c r="J35" s="116"/>
      <c r="K35" s="117"/>
    </row>
    <row r="36" spans="1:11" ht="42.75">
      <c r="A36" s="118" t="s">
        <v>73</v>
      </c>
      <c r="B36" s="119">
        <v>11795</v>
      </c>
      <c r="C36" s="120" t="s">
        <v>68</v>
      </c>
      <c r="D36" s="119" t="s">
        <v>26</v>
      </c>
      <c r="E36" s="121">
        <v>0.97</v>
      </c>
      <c r="F36" s="122">
        <v>316.98</v>
      </c>
      <c r="G36" s="122">
        <f t="shared" si="0"/>
        <v>307.47059999999999</v>
      </c>
      <c r="H36" s="123">
        <f t="shared" si="1"/>
        <v>399.71177999999998</v>
      </c>
      <c r="I36" s="40"/>
      <c r="J36" s="86"/>
      <c r="K36" s="87"/>
    </row>
    <row r="37" spans="1:11" ht="45.6" customHeight="1">
      <c r="A37" s="77" t="s">
        <v>74</v>
      </c>
      <c r="B37" s="106" t="s">
        <v>75</v>
      </c>
      <c r="C37" s="72" t="s">
        <v>76</v>
      </c>
      <c r="D37" s="78" t="s">
        <v>77</v>
      </c>
      <c r="E37" s="80">
        <v>4</v>
      </c>
      <c r="F37" s="4">
        <v>16.97</v>
      </c>
      <c r="G37" s="4">
        <f t="shared" si="0"/>
        <v>67.88</v>
      </c>
      <c r="H37" s="81">
        <f t="shared" si="1"/>
        <v>88.244</v>
      </c>
      <c r="I37" s="49"/>
      <c r="J37" s="86"/>
      <c r="K37" s="87"/>
    </row>
    <row r="38" spans="1:11" ht="84" customHeight="1">
      <c r="A38" s="77" t="s">
        <v>78</v>
      </c>
      <c r="B38" s="124" t="s">
        <v>79</v>
      </c>
      <c r="C38" s="125" t="s">
        <v>80</v>
      </c>
      <c r="D38" s="78" t="s">
        <v>26</v>
      </c>
      <c r="E38" s="80">
        <v>1.2</v>
      </c>
      <c r="F38" s="4">
        <v>250</v>
      </c>
      <c r="G38" s="4">
        <f t="shared" si="0"/>
        <v>300</v>
      </c>
      <c r="H38" s="81">
        <f t="shared" si="1"/>
        <v>390</v>
      </c>
      <c r="I38" s="49"/>
      <c r="J38" s="86"/>
      <c r="K38" s="87"/>
    </row>
    <row r="39" spans="1:11" ht="84" customHeight="1">
      <c r="A39" s="77" t="s">
        <v>81</v>
      </c>
      <c r="B39" s="124" t="s">
        <v>82</v>
      </c>
      <c r="C39" s="125" t="s">
        <v>83</v>
      </c>
      <c r="D39" s="78" t="s">
        <v>77</v>
      </c>
      <c r="E39" s="80">
        <v>1</v>
      </c>
      <c r="F39" s="4">
        <v>12</v>
      </c>
      <c r="G39" s="4">
        <f t="shared" si="0"/>
        <v>12</v>
      </c>
      <c r="H39" s="81">
        <f t="shared" si="1"/>
        <v>15.600000000000001</v>
      </c>
      <c r="I39" s="49"/>
      <c r="J39" s="86"/>
      <c r="K39" s="87"/>
    </row>
    <row r="40" spans="1:11" ht="60">
      <c r="A40" s="77" t="s">
        <v>84</v>
      </c>
      <c r="B40" s="124" t="s">
        <v>85</v>
      </c>
      <c r="C40" s="244" t="s">
        <v>126</v>
      </c>
      <c r="D40" s="78" t="s">
        <v>77</v>
      </c>
      <c r="E40" s="80">
        <v>2</v>
      </c>
      <c r="F40" s="4">
        <v>42</v>
      </c>
      <c r="G40" s="4">
        <f t="shared" si="0"/>
        <v>84</v>
      </c>
      <c r="H40" s="81">
        <f t="shared" si="1"/>
        <v>109.2</v>
      </c>
      <c r="I40" s="49"/>
      <c r="J40" s="86"/>
      <c r="K40" s="87"/>
    </row>
    <row r="41" spans="1:11" ht="58.15" customHeight="1">
      <c r="A41" s="77" t="s">
        <v>86</v>
      </c>
      <c r="B41" s="124" t="s">
        <v>87</v>
      </c>
      <c r="C41" s="125" t="s">
        <v>88</v>
      </c>
      <c r="D41" s="78" t="s">
        <v>77</v>
      </c>
      <c r="E41" s="80">
        <v>1</v>
      </c>
      <c r="F41" s="4">
        <v>30</v>
      </c>
      <c r="G41" s="4">
        <f t="shared" si="0"/>
        <v>30</v>
      </c>
      <c r="H41" s="81">
        <f t="shared" si="1"/>
        <v>39</v>
      </c>
      <c r="I41" s="49"/>
      <c r="J41" s="86"/>
      <c r="K41" s="87"/>
    </row>
    <row r="42" spans="1:11" ht="45">
      <c r="A42" s="77" t="s">
        <v>89</v>
      </c>
      <c r="B42" s="124">
        <v>94570</v>
      </c>
      <c r="C42" s="125" t="s">
        <v>90</v>
      </c>
      <c r="D42" s="78" t="s">
        <v>26</v>
      </c>
      <c r="E42" s="126">
        <f>0.3*0.6</f>
        <v>0.18</v>
      </c>
      <c r="F42" s="4">
        <v>228.12</v>
      </c>
      <c r="G42" s="4">
        <f t="shared" si="0"/>
        <v>41.061599999999999</v>
      </c>
      <c r="H42" s="81">
        <f t="shared" si="1"/>
        <v>53.38008</v>
      </c>
      <c r="I42" s="49"/>
      <c r="J42" s="127"/>
      <c r="K42" s="127"/>
    </row>
    <row r="43" spans="1:11" ht="87.6" customHeight="1">
      <c r="A43" s="77" t="s">
        <v>91</v>
      </c>
      <c r="B43" s="128" t="s">
        <v>92</v>
      </c>
      <c r="C43" s="129" t="s">
        <v>93</v>
      </c>
      <c r="D43" s="78" t="s">
        <v>77</v>
      </c>
      <c r="E43" s="80">
        <v>2</v>
      </c>
      <c r="F43" s="4">
        <v>250</v>
      </c>
      <c r="G43" s="4">
        <f t="shared" si="0"/>
        <v>500</v>
      </c>
      <c r="H43" s="81">
        <f t="shared" si="1"/>
        <v>650</v>
      </c>
      <c r="I43" s="49"/>
      <c r="J43" s="86"/>
      <c r="K43" s="87"/>
    </row>
    <row r="44" spans="1:11">
      <c r="A44" s="77"/>
      <c r="B44" s="128"/>
      <c r="C44" s="125"/>
      <c r="D44" s="128"/>
      <c r="E44" s="80"/>
      <c r="G44" s="4">
        <f t="shared" si="0"/>
        <v>0</v>
      </c>
      <c r="H44" s="81">
        <f t="shared" si="1"/>
        <v>0</v>
      </c>
      <c r="I44" s="49"/>
      <c r="J44" s="86"/>
      <c r="K44" s="87"/>
    </row>
    <row r="45" spans="1:11">
      <c r="A45" s="63">
        <v>5</v>
      </c>
      <c r="B45" s="64"/>
      <c r="C45" s="65" t="s">
        <v>94</v>
      </c>
      <c r="D45" s="66"/>
      <c r="E45" s="67"/>
      <c r="F45" s="68"/>
      <c r="G45" s="68">
        <f t="shared" si="0"/>
        <v>0</v>
      </c>
      <c r="H45" s="68">
        <f t="shared" si="1"/>
        <v>0</v>
      </c>
      <c r="I45" s="69">
        <f>SUM(H46)</f>
        <v>2912</v>
      </c>
      <c r="J45" s="86"/>
      <c r="K45" s="87"/>
    </row>
    <row r="46" spans="1:11" ht="45">
      <c r="A46" s="77" t="s">
        <v>95</v>
      </c>
      <c r="B46" s="124" t="s">
        <v>96</v>
      </c>
      <c r="C46" s="125" t="s">
        <v>97</v>
      </c>
      <c r="D46" s="78" t="s">
        <v>26</v>
      </c>
      <c r="E46" s="80">
        <v>8</v>
      </c>
      <c r="F46" s="4">
        <v>280</v>
      </c>
      <c r="G46" s="4">
        <f t="shared" si="0"/>
        <v>2240</v>
      </c>
      <c r="H46" s="81">
        <f t="shared" si="1"/>
        <v>2912</v>
      </c>
      <c r="I46" s="49"/>
      <c r="J46" s="86"/>
      <c r="K46" s="87"/>
    </row>
    <row r="47" spans="1:11">
      <c r="A47" s="130"/>
      <c r="B47" s="110"/>
      <c r="C47" s="131"/>
      <c r="D47" s="110"/>
      <c r="E47" s="111"/>
      <c r="F47" s="112"/>
      <c r="G47" s="112"/>
      <c r="H47" s="113"/>
      <c r="I47" s="114"/>
      <c r="J47" s="90"/>
      <c r="K47" s="90"/>
    </row>
    <row r="48" spans="1:11">
      <c r="A48" s="63">
        <v>6</v>
      </c>
      <c r="B48" s="64"/>
      <c r="C48" s="65" t="s">
        <v>98</v>
      </c>
      <c r="D48" s="66"/>
      <c r="E48" s="67"/>
      <c r="F48" s="68"/>
      <c r="G48" s="68">
        <f>F48*E48</f>
        <v>0</v>
      </c>
      <c r="H48" s="68">
        <f>G48*(1+$H$7)</f>
        <v>0</v>
      </c>
      <c r="I48" s="69">
        <f>SUM(H49:H50)</f>
        <v>6445.8966</v>
      </c>
      <c r="J48" s="90"/>
      <c r="K48" s="90"/>
    </row>
    <row r="49" spans="1:11" ht="57">
      <c r="A49" s="132" t="s">
        <v>99</v>
      </c>
      <c r="B49" s="133">
        <v>94991</v>
      </c>
      <c r="C49" s="134" t="s">
        <v>100</v>
      </c>
      <c r="D49" s="133" t="s">
        <v>26</v>
      </c>
      <c r="E49" s="135">
        <v>85.4</v>
      </c>
      <c r="F49" s="47">
        <f>365*0.06</f>
        <v>21.9</v>
      </c>
      <c r="G49" s="47">
        <f>F49*E49</f>
        <v>1870.26</v>
      </c>
      <c r="H49" s="47">
        <f>G49*(1+$H$7)</f>
        <v>2431.3380000000002</v>
      </c>
      <c r="I49" s="48"/>
      <c r="J49" s="90"/>
      <c r="K49" s="90"/>
    </row>
    <row r="50" spans="1:11" ht="28.5">
      <c r="A50" s="136"/>
      <c r="B50" s="137" t="s">
        <v>101</v>
      </c>
      <c r="C50" s="138" t="s">
        <v>102</v>
      </c>
      <c r="D50" s="137" t="s">
        <v>40</v>
      </c>
      <c r="E50" s="139">
        <v>26.7</v>
      </c>
      <c r="F50" s="140">
        <v>115.66</v>
      </c>
      <c r="G50" s="140">
        <f>F50*E50</f>
        <v>3088.1219999999998</v>
      </c>
      <c r="H50" s="140">
        <f>G50*(1+$H$7)</f>
        <v>4014.5585999999998</v>
      </c>
      <c r="I50" s="141"/>
      <c r="J50" s="90"/>
      <c r="K50" s="90"/>
    </row>
    <row r="51" spans="1:11">
      <c r="A51" s="142"/>
      <c r="B51" s="143"/>
      <c r="C51" s="144"/>
      <c r="D51" s="143"/>
      <c r="E51" s="145"/>
      <c r="F51" s="17"/>
      <c r="G51" s="17"/>
      <c r="H51" s="17"/>
      <c r="I51" s="18"/>
      <c r="J51" s="90"/>
      <c r="K51" s="90"/>
    </row>
    <row r="52" spans="1:11">
      <c r="A52" s="146"/>
      <c r="B52" s="147"/>
      <c r="C52" s="235" t="s">
        <v>103</v>
      </c>
      <c r="D52" s="235"/>
      <c r="E52" s="235"/>
      <c r="F52" s="235"/>
      <c r="G52" s="4">
        <f>SUM(G14:G50)</f>
        <v>27869.334200000001</v>
      </c>
      <c r="I52" s="4"/>
      <c r="J52" s="90"/>
      <c r="K52" s="90"/>
    </row>
    <row r="53" spans="1:11">
      <c r="A53" s="148"/>
      <c r="B53" s="149"/>
      <c r="C53" s="235" t="s">
        <v>104</v>
      </c>
      <c r="D53" s="235"/>
      <c r="E53" s="235"/>
      <c r="F53" s="235"/>
      <c r="G53" s="150"/>
      <c r="H53" s="4">
        <f>SUM(H14:H50)</f>
        <v>36230.134460000001</v>
      </c>
      <c r="I53" s="4">
        <f>SUM(I12:I50)</f>
        <v>36230.134460000001</v>
      </c>
    </row>
    <row r="54" spans="1:11">
      <c r="A54" s="151"/>
      <c r="B54" s="152"/>
      <c r="C54" s="153"/>
      <c r="D54" s="152"/>
      <c r="E54" s="154"/>
      <c r="F54" s="155"/>
      <c r="G54" s="155"/>
      <c r="H54" s="156"/>
      <c r="I54" s="157" t="s">
        <v>105</v>
      </c>
    </row>
    <row r="55" spans="1:11">
      <c r="A55" s="158"/>
      <c r="B55" s="119"/>
      <c r="C55" s="159"/>
      <c r="D55" s="119"/>
      <c r="E55" s="121"/>
      <c r="F55" s="122"/>
      <c r="G55" s="122"/>
      <c r="H55" s="122"/>
      <c r="I55" s="160"/>
    </row>
    <row r="56" spans="1:11">
      <c r="A56" s="161"/>
      <c r="B56" s="78"/>
      <c r="C56" s="162"/>
      <c r="D56" s="78"/>
      <c r="E56" s="80"/>
      <c r="I56" s="5">
        <v>36230.129999999997</v>
      </c>
    </row>
    <row r="57" spans="1:11">
      <c r="A57" s="161"/>
      <c r="B57" s="78"/>
      <c r="C57" s="162"/>
      <c r="D57" s="78"/>
      <c r="E57" s="80"/>
    </row>
    <row r="58" spans="1:11">
      <c r="A58" s="161"/>
      <c r="B58" s="78"/>
      <c r="C58" s="162"/>
      <c r="D58" s="78"/>
      <c r="E58" s="80"/>
    </row>
    <row r="59" spans="1:11">
      <c r="A59" s="161"/>
      <c r="B59" s="78"/>
      <c r="C59" s="162"/>
      <c r="D59" s="78"/>
      <c r="E59" s="80"/>
    </row>
    <row r="60" spans="1:11">
      <c r="A60" s="161"/>
      <c r="B60" s="78"/>
      <c r="C60" s="162"/>
      <c r="D60" s="78"/>
      <c r="E60" s="80"/>
    </row>
    <row r="61" spans="1:11">
      <c r="A61" s="161"/>
      <c r="B61" s="78"/>
      <c r="C61" s="162"/>
      <c r="D61" s="78"/>
      <c r="E61" s="80"/>
    </row>
    <row r="62" spans="1:11">
      <c r="A62" s="161"/>
      <c r="B62" s="78"/>
      <c r="C62" s="162"/>
      <c r="D62" s="78"/>
      <c r="E62" s="80"/>
    </row>
    <row r="63" spans="1:11">
      <c r="A63" s="161"/>
      <c r="B63" s="78"/>
      <c r="C63" s="162"/>
      <c r="D63" s="78"/>
      <c r="E63" s="80"/>
    </row>
    <row r="64" spans="1:11">
      <c r="A64" s="161"/>
      <c r="B64" s="78"/>
      <c r="C64" s="162"/>
      <c r="D64" s="78"/>
      <c r="E64" s="80"/>
    </row>
    <row r="65" spans="1:5">
      <c r="A65" s="161"/>
      <c r="B65" s="78"/>
      <c r="C65" s="162"/>
      <c r="D65" s="78"/>
      <c r="E65" s="80"/>
    </row>
    <row r="66" spans="1:5">
      <c r="A66" s="161"/>
      <c r="B66" s="78"/>
      <c r="C66" s="162"/>
      <c r="D66" s="78"/>
      <c r="E66" s="80"/>
    </row>
    <row r="67" spans="1:5">
      <c r="A67" s="161"/>
      <c r="B67" s="78"/>
      <c r="C67" s="162"/>
      <c r="D67" s="78"/>
      <c r="E67" s="80"/>
    </row>
    <row r="68" spans="1:5">
      <c r="A68" s="161"/>
      <c r="B68" s="78"/>
      <c r="C68" s="162"/>
      <c r="D68" s="78"/>
      <c r="E68" s="80"/>
    </row>
    <row r="69" spans="1:5">
      <c r="A69" s="161"/>
      <c r="B69" s="78"/>
      <c r="C69" s="162"/>
      <c r="D69" s="78"/>
      <c r="E69" s="80"/>
    </row>
    <row r="70" spans="1:5">
      <c r="A70" s="161"/>
      <c r="B70" s="78"/>
      <c r="C70" s="162"/>
      <c r="D70" s="78"/>
      <c r="E70" s="80"/>
    </row>
    <row r="71" spans="1:5">
      <c r="A71" s="161"/>
      <c r="B71" s="78"/>
      <c r="C71" s="162"/>
      <c r="D71" s="78"/>
      <c r="E71" s="80"/>
    </row>
    <row r="72" spans="1:5">
      <c r="A72" s="161"/>
      <c r="B72" s="78"/>
      <c r="C72" s="162"/>
      <c r="D72" s="78"/>
      <c r="E72" s="80"/>
    </row>
    <row r="73" spans="1:5">
      <c r="A73" s="161"/>
      <c r="B73" s="78"/>
      <c r="C73" s="162"/>
      <c r="D73" s="78"/>
      <c r="E73" s="80"/>
    </row>
    <row r="74" spans="1:5">
      <c r="A74" s="161"/>
      <c r="B74" s="78"/>
      <c r="C74" s="162"/>
      <c r="D74" s="78"/>
      <c r="E74" s="80"/>
    </row>
    <row r="75" spans="1:5">
      <c r="A75" s="161"/>
      <c r="B75" s="78"/>
      <c r="C75" s="162"/>
      <c r="D75" s="78"/>
      <c r="E75" s="80"/>
    </row>
    <row r="76" spans="1:5">
      <c r="A76" s="161"/>
      <c r="B76" s="78"/>
      <c r="C76" s="162"/>
      <c r="D76" s="78"/>
      <c r="E76" s="80"/>
    </row>
    <row r="77" spans="1:5">
      <c r="A77" s="161"/>
      <c r="B77" s="78"/>
      <c r="C77" s="162"/>
      <c r="D77" s="78"/>
      <c r="E77" s="80"/>
    </row>
    <row r="78" spans="1:5">
      <c r="A78" s="161"/>
      <c r="B78" s="78"/>
      <c r="C78" s="162"/>
      <c r="D78" s="78"/>
      <c r="E78" s="80"/>
    </row>
    <row r="79" spans="1:5">
      <c r="A79" s="161"/>
      <c r="B79" s="78"/>
      <c r="C79" s="162"/>
      <c r="D79" s="78"/>
      <c r="E79" s="80"/>
    </row>
    <row r="80" spans="1:5">
      <c r="A80" s="161"/>
      <c r="B80" s="78"/>
      <c r="C80" s="162"/>
      <c r="D80" s="78"/>
      <c r="E80" s="80"/>
    </row>
    <row r="81" spans="1:5">
      <c r="A81" s="161"/>
      <c r="B81" s="78"/>
      <c r="C81" s="162"/>
      <c r="D81" s="78"/>
      <c r="E81" s="80"/>
    </row>
    <row r="82" spans="1:5">
      <c r="A82" s="161"/>
      <c r="B82" s="78"/>
      <c r="C82" s="162"/>
      <c r="D82" s="78"/>
      <c r="E82" s="80"/>
    </row>
    <row r="83" spans="1:5">
      <c r="A83" s="161"/>
      <c r="B83" s="78"/>
      <c r="C83" s="162"/>
      <c r="D83" s="78"/>
      <c r="E83" s="80"/>
    </row>
    <row r="84" spans="1:5">
      <c r="A84" s="161"/>
      <c r="B84" s="78"/>
      <c r="C84" s="162"/>
      <c r="D84" s="78"/>
      <c r="E84" s="80"/>
    </row>
    <row r="85" spans="1:5">
      <c r="A85" s="161"/>
      <c r="B85" s="78"/>
      <c r="C85" s="162"/>
      <c r="D85" s="78"/>
      <c r="E85" s="80"/>
    </row>
    <row r="86" spans="1:5">
      <c r="A86" s="161"/>
      <c r="B86" s="78"/>
      <c r="C86" s="162"/>
      <c r="D86" s="78"/>
      <c r="E86" s="80"/>
    </row>
    <row r="87" spans="1:5">
      <c r="A87" s="161"/>
      <c r="B87" s="78"/>
      <c r="C87" s="162"/>
      <c r="D87" s="78"/>
      <c r="E87" s="80"/>
    </row>
    <row r="88" spans="1:5">
      <c r="A88" s="161"/>
      <c r="B88" s="78"/>
      <c r="C88" s="162"/>
      <c r="D88" s="78"/>
      <c r="E88" s="80"/>
    </row>
    <row r="89" spans="1:5">
      <c r="A89" s="161"/>
      <c r="B89" s="78"/>
      <c r="C89" s="162"/>
      <c r="D89" s="78"/>
      <c r="E89" s="80"/>
    </row>
    <row r="90" spans="1:5">
      <c r="A90" s="161"/>
      <c r="B90" s="78"/>
      <c r="C90" s="162"/>
      <c r="D90" s="78"/>
      <c r="E90" s="80"/>
    </row>
    <row r="91" spans="1:5">
      <c r="A91" s="161"/>
      <c r="B91" s="78"/>
      <c r="C91" s="162"/>
      <c r="D91" s="78"/>
      <c r="E91" s="80"/>
    </row>
    <row r="92" spans="1:5">
      <c r="A92" s="161"/>
      <c r="B92" s="78"/>
      <c r="C92" s="162"/>
      <c r="D92" s="78"/>
      <c r="E92" s="80"/>
    </row>
    <row r="93" spans="1:5">
      <c r="A93" s="161"/>
      <c r="B93" s="78"/>
      <c r="C93" s="162"/>
      <c r="D93" s="78"/>
      <c r="E93" s="80"/>
    </row>
    <row r="94" spans="1:5">
      <c r="A94" s="161"/>
      <c r="B94" s="78"/>
      <c r="C94" s="162"/>
      <c r="D94" s="78"/>
      <c r="E94" s="80"/>
    </row>
    <row r="95" spans="1:5">
      <c r="A95" s="161"/>
      <c r="B95" s="78"/>
      <c r="C95" s="162"/>
      <c r="D95" s="78"/>
      <c r="E95" s="80"/>
    </row>
  </sheetData>
  <mergeCells count="9">
    <mergeCell ref="A8:B8"/>
    <mergeCell ref="C8:D8"/>
    <mergeCell ref="C52:F52"/>
    <mergeCell ref="C53:F53"/>
    <mergeCell ref="A2:B4"/>
    <mergeCell ref="C3:E3"/>
    <mergeCell ref="A5:B5"/>
    <mergeCell ref="A6:B6"/>
    <mergeCell ref="A7:B7"/>
  </mergeCells>
  <pageMargins left="0.78749999999999998" right="0.78749999999999998" top="0.78749999999999998" bottom="0.78749999999999998" header="0.51180555555555496" footer="0.51180555555555496"/>
  <pageSetup paperSize="9" scale="80" firstPageNumber="0" orientation="landscape" horizontalDpi="300" verticalDpi="300" r:id="rId1"/>
  <headerFooter>
    <oddHeader>&amp;LUENP - CLM&amp;CLABORATÓRIO DE QUÍMICA</oddHead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0"/>
  <sheetViews>
    <sheetView tabSelected="1" workbookViewId="0">
      <selection activeCell="B14" sqref="B14"/>
    </sheetView>
  </sheetViews>
  <sheetFormatPr defaultRowHeight="15"/>
  <cols>
    <col min="2" max="2" width="34.5703125" customWidth="1"/>
    <col min="3" max="3" width="14" customWidth="1"/>
    <col min="4" max="4" width="3.5703125" customWidth="1"/>
    <col min="5" max="5" width="12.28515625" customWidth="1"/>
    <col min="6" max="6" width="10.5703125" bestFit="1" customWidth="1"/>
    <col min="7" max="7" width="11.85546875" customWidth="1"/>
    <col min="8" max="8" width="12.5703125" customWidth="1"/>
    <col min="9" max="9" width="10.5703125" bestFit="1" customWidth="1"/>
    <col min="10" max="12" width="9.140625" style="163"/>
  </cols>
  <sheetData>
    <row r="1" spans="1:11" ht="13.5" customHeight="1"/>
    <row r="2" spans="1:11">
      <c r="A2" s="205"/>
      <c r="B2" s="209"/>
      <c r="C2" s="210" t="s">
        <v>110</v>
      </c>
      <c r="D2" s="210"/>
      <c r="E2" s="207"/>
      <c r="F2" s="207"/>
      <c r="G2" s="207"/>
      <c r="H2" s="211"/>
      <c r="I2" s="172"/>
      <c r="J2" s="165"/>
      <c r="K2" s="164"/>
    </row>
    <row r="3" spans="1:11">
      <c r="A3" s="213" t="s">
        <v>111</v>
      </c>
      <c r="B3" s="214" t="s">
        <v>120</v>
      </c>
      <c r="C3" s="215"/>
      <c r="D3" s="215"/>
      <c r="E3" s="215"/>
      <c r="F3" s="216" t="s">
        <v>112</v>
      </c>
      <c r="G3" s="215"/>
      <c r="H3" s="217"/>
      <c r="I3" s="172"/>
      <c r="J3" s="165"/>
      <c r="K3" s="164"/>
    </row>
    <row r="4" spans="1:11">
      <c r="A4" s="218" t="s">
        <v>113</v>
      </c>
      <c r="B4" s="219" t="str">
        <f>'ORÇAMENTO_ CLM_QUIMICA'!C6</f>
        <v>LABORATÓRIO DE QUÍMICA</v>
      </c>
      <c r="C4" s="220"/>
      <c r="D4" s="220"/>
      <c r="E4" s="220"/>
      <c r="F4" s="221" t="s">
        <v>114</v>
      </c>
      <c r="G4" s="222">
        <v>43770</v>
      </c>
      <c r="H4" s="223"/>
      <c r="I4" s="172"/>
      <c r="J4" s="165"/>
      <c r="K4" s="164"/>
    </row>
    <row r="5" spans="1:11">
      <c r="A5" s="218" t="s">
        <v>115</v>
      </c>
      <c r="B5" s="219" t="s">
        <v>123</v>
      </c>
      <c r="C5" s="220"/>
      <c r="D5" s="220"/>
      <c r="E5" s="220"/>
      <c r="F5" s="224" t="s">
        <v>116</v>
      </c>
      <c r="G5" s="225">
        <f>'ORÇAMENTO_ CLM_QUIMICA'!H6</f>
        <v>36230.134460000001</v>
      </c>
      <c r="H5" s="223"/>
      <c r="I5" s="172"/>
      <c r="J5" s="165"/>
      <c r="K5" s="164"/>
    </row>
    <row r="6" spans="1:11">
      <c r="A6" s="226" t="s">
        <v>117</v>
      </c>
      <c r="B6" s="227"/>
      <c r="C6" s="228"/>
      <c r="D6" s="228"/>
      <c r="E6" s="228"/>
      <c r="F6" s="229"/>
      <c r="G6" s="230"/>
      <c r="H6" s="231"/>
      <c r="I6" s="172"/>
      <c r="J6" s="165"/>
      <c r="K6" s="164"/>
    </row>
    <row r="7" spans="1:11">
      <c r="B7" s="184"/>
      <c r="C7" s="212"/>
      <c r="D7" s="212"/>
      <c r="E7" s="239" t="s">
        <v>122</v>
      </c>
      <c r="F7" s="240"/>
      <c r="G7" s="240"/>
      <c r="H7" s="241"/>
      <c r="I7" s="172"/>
      <c r="J7" s="165"/>
      <c r="K7" s="164"/>
    </row>
    <row r="8" spans="1:11">
      <c r="A8" s="205"/>
      <c r="B8" s="206"/>
      <c r="C8" s="207"/>
      <c r="D8" s="208"/>
      <c r="E8" s="242" t="s">
        <v>106</v>
      </c>
      <c r="F8" s="243"/>
      <c r="G8" s="242" t="s">
        <v>107</v>
      </c>
      <c r="H8" s="243"/>
      <c r="I8" s="172"/>
      <c r="J8" s="165"/>
      <c r="K8" s="164"/>
    </row>
    <row r="9" spans="1:11">
      <c r="A9" s="167" t="s">
        <v>14</v>
      </c>
      <c r="B9" s="166" t="s">
        <v>118</v>
      </c>
      <c r="C9" s="168" t="s">
        <v>121</v>
      </c>
      <c r="D9" s="168"/>
      <c r="E9" s="169" t="s">
        <v>108</v>
      </c>
      <c r="F9" s="170" t="s">
        <v>109</v>
      </c>
      <c r="G9" s="169" t="s">
        <v>108</v>
      </c>
      <c r="H9" s="170" t="s">
        <v>109</v>
      </c>
      <c r="I9" s="173"/>
    </row>
    <row r="10" spans="1:11">
      <c r="A10" s="185">
        <v>1</v>
      </c>
      <c r="B10" s="174" t="str">
        <f>VLOOKUP(A10,'ORÇAMENTO_ CLM_QUIMICA'!$A1:$I71,3)</f>
        <v>ABRIGO DE GÁS</v>
      </c>
      <c r="C10" s="186">
        <f>VLOOKUP(A10,'ORÇAMENTO_ CLM_QUIMICA'!$A1:$I71,9)</f>
        <v>844.59699999999998</v>
      </c>
      <c r="D10" s="186"/>
      <c r="E10" s="187">
        <v>1</v>
      </c>
      <c r="F10" s="186">
        <f>E10*C10</f>
        <v>844.59699999999998</v>
      </c>
      <c r="G10" s="188">
        <v>0</v>
      </c>
      <c r="H10" s="189">
        <f>G10*C10</f>
        <v>0</v>
      </c>
    </row>
    <row r="11" spans="1:11">
      <c r="A11" s="176">
        <v>2</v>
      </c>
      <c r="B11" s="175" t="str">
        <f>VLOOKUP(A11,'ORÇAMENTO_ CLM_QUIMICA'!$A2:$I72,3)</f>
        <v>DISTRIBUIÇÃO DE GÁS</v>
      </c>
      <c r="C11" s="177">
        <f>VLOOKUP(A11,'ORÇAMENTO_ CLM_QUIMICA'!$A2:$I72,9)</f>
        <v>8997.8459999999995</v>
      </c>
      <c r="D11" s="177"/>
      <c r="E11" s="178">
        <v>1</v>
      </c>
      <c r="F11" s="177">
        <f t="shared" ref="F11:F15" si="0">E11*C11</f>
        <v>8997.8459999999995</v>
      </c>
      <c r="G11" s="178">
        <v>0</v>
      </c>
      <c r="H11" s="179">
        <f t="shared" ref="H11:H15" si="1">G11*C11</f>
        <v>0</v>
      </c>
    </row>
    <row r="12" spans="1:11">
      <c r="A12" s="176">
        <v>3</v>
      </c>
      <c r="B12" s="175" t="str">
        <f>VLOOKUP(A12,'ORÇAMENTO_ CLM_QUIMICA'!$A3:$I73,3)</f>
        <v>BANCADAS</v>
      </c>
      <c r="C12" s="177">
        <f>VLOOKUP(A12,'ORÇAMENTO_ CLM_QUIMICA'!$A3:$I73,9)</f>
        <v>15284.659</v>
      </c>
      <c r="D12" s="177"/>
      <c r="E12" s="178">
        <v>0.8</v>
      </c>
      <c r="F12" s="177">
        <f t="shared" si="0"/>
        <v>12227.727200000001</v>
      </c>
      <c r="G12" s="178">
        <v>0.2</v>
      </c>
      <c r="H12" s="179">
        <f t="shared" si="1"/>
        <v>3056.9318000000003</v>
      </c>
    </row>
    <row r="13" spans="1:11">
      <c r="A13" s="176">
        <v>4</v>
      </c>
      <c r="B13" s="175" t="str">
        <f>VLOOKUP(A13,'ORÇAMENTO_ CLM_QUIMICA'!$A4:$I74,3)</f>
        <v>CAPELA</v>
      </c>
      <c r="C13" s="177">
        <f>VLOOKUP(A13,'ORÇAMENTO_ CLM_QUIMICA'!$A4:$I74,9)</f>
        <v>1745.1358599999999</v>
      </c>
      <c r="D13" s="177"/>
      <c r="E13" s="178">
        <v>0.5</v>
      </c>
      <c r="F13" s="177">
        <f t="shared" si="0"/>
        <v>872.56792999999993</v>
      </c>
      <c r="G13" s="178">
        <v>0.5</v>
      </c>
      <c r="H13" s="179">
        <f t="shared" si="1"/>
        <v>872.56792999999993</v>
      </c>
    </row>
    <row r="14" spans="1:11">
      <c r="A14" s="176">
        <v>5</v>
      </c>
      <c r="B14" s="175" t="str">
        <f>VLOOKUP(A14,'ORÇAMENTO_ CLM_QUIMICA'!$A5:$I75,3)</f>
        <v>LOUSA DE VIDRO : 400X100cm  (2x)</v>
      </c>
      <c r="C14" s="177">
        <f>VLOOKUP(A14,'ORÇAMENTO_ CLM_QUIMICA'!$A5:$I75,9)</f>
        <v>2912</v>
      </c>
      <c r="D14" s="177"/>
      <c r="E14" s="178">
        <v>0</v>
      </c>
      <c r="F14" s="177">
        <f t="shared" si="0"/>
        <v>0</v>
      </c>
      <c r="G14" s="178">
        <v>1</v>
      </c>
      <c r="H14" s="179">
        <f t="shared" si="1"/>
        <v>2912</v>
      </c>
    </row>
    <row r="15" spans="1:11">
      <c r="A15" s="180">
        <v>6</v>
      </c>
      <c r="B15" s="181" t="str">
        <f>VLOOKUP(A15,'ORÇAMENTO_ CLM_QUIMICA'!$A6:$I76,3)</f>
        <v>CALÇADA EXTERNA</v>
      </c>
      <c r="C15" s="190">
        <f>VLOOKUP(A15,'ORÇAMENTO_ CLM_QUIMICA'!$A6:$I76,9)</f>
        <v>6445.8966</v>
      </c>
      <c r="D15" s="190"/>
      <c r="E15" s="191">
        <v>0.5</v>
      </c>
      <c r="F15" s="190">
        <f t="shared" si="0"/>
        <v>3222.9483</v>
      </c>
      <c r="G15" s="192">
        <v>0.5</v>
      </c>
      <c r="H15" s="193">
        <f t="shared" si="1"/>
        <v>3222.9483</v>
      </c>
    </row>
    <row r="16" spans="1:11">
      <c r="A16" s="183"/>
      <c r="B16" s="194"/>
      <c r="C16" s="198"/>
      <c r="D16" s="196"/>
      <c r="E16" s="194"/>
      <c r="F16" s="201">
        <f>SUM(F10:F15)</f>
        <v>26165.686430000002</v>
      </c>
      <c r="G16" s="202"/>
      <c r="H16" s="201">
        <f>SUM(H10:H15)</f>
        <v>10064.44803</v>
      </c>
    </row>
    <row r="17" spans="1:8">
      <c r="A17" s="182"/>
      <c r="B17" s="195" t="s">
        <v>119</v>
      </c>
      <c r="C17" s="199">
        <f>SUM(C10:C16)</f>
        <v>36230.134460000001</v>
      </c>
      <c r="D17" s="197"/>
      <c r="E17" s="200"/>
      <c r="F17" s="171"/>
      <c r="G17" s="203"/>
      <c r="H17" s="199">
        <f>SUM(F16:H16)</f>
        <v>36230.134460000001</v>
      </c>
    </row>
    <row r="19" spans="1:8">
      <c r="B19" s="232" t="s">
        <v>125</v>
      </c>
    </row>
    <row r="20" spans="1:8">
      <c r="B20" s="232" t="s">
        <v>124</v>
      </c>
    </row>
  </sheetData>
  <mergeCells count="3">
    <mergeCell ref="E7:H7"/>
    <mergeCell ref="E8:F8"/>
    <mergeCell ref="G8:H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ORÇAMENTO_ CLM_QUIMICA</vt:lpstr>
      <vt:lpstr>cronograma</vt:lpstr>
      <vt:lpstr>'ORÇAMENTO_ CLM_QUIMICA'!Area_de_impressao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LINCOLN NOZAKI</dc:creator>
  <cp:lastModifiedBy>User</cp:lastModifiedBy>
  <cp:revision>81</cp:revision>
  <cp:lastPrinted>2019-11-01T17:43:41Z</cp:lastPrinted>
  <dcterms:created xsi:type="dcterms:W3CDTF">2016-10-18T16:59:43Z</dcterms:created>
  <dcterms:modified xsi:type="dcterms:W3CDTF">2019-11-04T11:19:18Z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